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2008\users\cphilippot\ENVIRONNEMENT - DD\Commission environnement\2020-02-06 Siège\docs\"/>
    </mc:Choice>
  </mc:AlternateContent>
  <bookViews>
    <workbookView xWindow="0" yWindow="0" windowWidth="28800" windowHeight="12432"/>
  </bookViews>
  <sheets>
    <sheet name="Environnement" sheetId="1" r:id="rId1"/>
    <sheet name="Investissement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DGF200">#REF!</definedName>
    <definedName name="___DGF250">#REF!</definedName>
    <definedName name="___DGF300">#REF!</definedName>
    <definedName name="___etc1">#REF!</definedName>
    <definedName name="___etc10">#REF!</definedName>
    <definedName name="___etc11">#REF!</definedName>
    <definedName name="___etc12">#REF!</definedName>
    <definedName name="___etc13">#REF!</definedName>
    <definedName name="___etc14">#REF!</definedName>
    <definedName name="___etc15">#REF!</definedName>
    <definedName name="___etc16">#REF!</definedName>
    <definedName name="___etc17">#REF!</definedName>
    <definedName name="___etc18">#REF!</definedName>
    <definedName name="___etc2">#REF!</definedName>
    <definedName name="___etc3">#REF!</definedName>
    <definedName name="___etc4">#REF!</definedName>
    <definedName name="___etc5">#REF!</definedName>
    <definedName name="___etc6">#REF!</definedName>
    <definedName name="___etc7">#REF!</definedName>
    <definedName name="___etc8">#REF!</definedName>
    <definedName name="___etc9">#REF!</definedName>
    <definedName name="__DGF200" localSheetId="0">#REF!</definedName>
    <definedName name="__DGF200">#REF!</definedName>
    <definedName name="__DGF250" localSheetId="0">#REF!</definedName>
    <definedName name="__DGF250">#REF!</definedName>
    <definedName name="__DGF300" localSheetId="0">#REF!</definedName>
    <definedName name="__DGF300">#REF!</definedName>
    <definedName name="__etc1" localSheetId="0">#REF!</definedName>
    <definedName name="__etc1">#REF!</definedName>
    <definedName name="__etc10" localSheetId="0">#REF!</definedName>
    <definedName name="__etc10">#REF!</definedName>
    <definedName name="__etc11" localSheetId="0">#REF!</definedName>
    <definedName name="__etc11">#REF!</definedName>
    <definedName name="__etc12" localSheetId="0">#REF!</definedName>
    <definedName name="__etc12">#REF!</definedName>
    <definedName name="__etc13" localSheetId="0">#REF!</definedName>
    <definedName name="__etc13">#REF!</definedName>
    <definedName name="__etc14" localSheetId="0">#REF!</definedName>
    <definedName name="__etc14">#REF!</definedName>
    <definedName name="__etc15" localSheetId="0">#REF!</definedName>
    <definedName name="__etc15">#REF!</definedName>
    <definedName name="__etc16" localSheetId="0">#REF!</definedName>
    <definedName name="__etc16">#REF!</definedName>
    <definedName name="__etc17" localSheetId="0">#REF!</definedName>
    <definedName name="__etc17">#REF!</definedName>
    <definedName name="__etc18" localSheetId="0">#REF!</definedName>
    <definedName name="__etc18">#REF!</definedName>
    <definedName name="__etc2" localSheetId="0">#REF!</definedName>
    <definedName name="__etc2">#REF!</definedName>
    <definedName name="__etc3" localSheetId="0">#REF!</definedName>
    <definedName name="__etc3">#REF!</definedName>
    <definedName name="__etc4" localSheetId="0">#REF!</definedName>
    <definedName name="__etc4">#REF!</definedName>
    <definedName name="__etc5" localSheetId="0">#REF!</definedName>
    <definedName name="__etc5">#REF!</definedName>
    <definedName name="__etc6" localSheetId="0">#REF!</definedName>
    <definedName name="__etc6">#REF!</definedName>
    <definedName name="__etc7" localSheetId="0">#REF!</definedName>
    <definedName name="__etc7">#REF!</definedName>
    <definedName name="__etc8" localSheetId="0">#REF!</definedName>
    <definedName name="__etc8">#REF!</definedName>
    <definedName name="__etc9" localSheetId="0">#REF!</definedName>
    <definedName name="__etc9">#REF!</definedName>
    <definedName name="année">[1]TMP!$B$5</definedName>
    <definedName name="ANNEECA" localSheetId="0">#REF!</definedName>
    <definedName name="ANNEECA">#REF!</definedName>
    <definedName name="comm1" localSheetId="0">#REF!</definedName>
    <definedName name="comm1">#REF!</definedName>
    <definedName name="comm10" localSheetId="0">#REF!</definedName>
    <definedName name="comm10">#REF!</definedName>
    <definedName name="comm11">[2]GENE!$B$44</definedName>
    <definedName name="comm3" localSheetId="0">#REF!</definedName>
    <definedName name="comm3">#REF!</definedName>
    <definedName name="comm6" localSheetId="0">#REF!</definedName>
    <definedName name="comm6">#REF!</definedName>
    <definedName name="comm7" localSheetId="0">#REF!</definedName>
    <definedName name="comm7">#REF!</definedName>
    <definedName name="comm8" localSheetId="0">#REF!</definedName>
    <definedName name="comm8">#REF!</definedName>
    <definedName name="comm9" localSheetId="0">#REF!</definedName>
    <definedName name="comm9">#REF!</definedName>
    <definedName name="COMPET1" localSheetId="0">#REF!</definedName>
    <definedName name="COMPET1">#REF!</definedName>
    <definedName name="compet10" localSheetId="0">#REF!</definedName>
    <definedName name="compet10">#REF!</definedName>
    <definedName name="compet2" localSheetId="0">#REF!</definedName>
    <definedName name="compet2">#REF!</definedName>
    <definedName name="compet3" localSheetId="0">#REF!</definedName>
    <definedName name="compet3">#REF!</definedName>
    <definedName name="compet4" localSheetId="0">#REF!</definedName>
    <definedName name="compet4">#REF!</definedName>
    <definedName name="compet5" localSheetId="0">#REF!</definedName>
    <definedName name="compet5">#REF!</definedName>
    <definedName name="compet6" localSheetId="0">#REF!</definedName>
    <definedName name="compet6">#REF!</definedName>
    <definedName name="compet7" localSheetId="0">#REF!</definedName>
    <definedName name="compet7">#REF!</definedName>
    <definedName name="compet8" localSheetId="0">#REF!</definedName>
    <definedName name="compet8">#REF!</definedName>
    <definedName name="compet9" localSheetId="0">#REF!</definedName>
    <definedName name="compet9">#REF!</definedName>
    <definedName name="D_HARMONISA" localSheetId="0">#REF!</definedName>
    <definedName name="D_HARMONISA">#REF!</definedName>
    <definedName name="D_UNIFORMISA" localSheetId="0">#REF!</definedName>
    <definedName name="D_UNIFORMISA">#REF!</definedName>
    <definedName name="DERANNEE">[3]GENE!$E$11</definedName>
    <definedName name="DERCA">[4]CADRE!#REF!</definedName>
    <definedName name="DERCA.">[5]CADRE!#REF!</definedName>
    <definedName name="dfg">#REF!</definedName>
    <definedName name="DUR_UNIFORM" localSheetId="0">#REF!</definedName>
    <definedName name="DUR_UNIFORM">#REF!</definedName>
    <definedName name="DUREE" localSheetId="0">#REF!</definedName>
    <definedName name="DUREE">#REF!</definedName>
    <definedName name="Durée1" localSheetId="0">#REF!</definedName>
    <definedName name="Durée1">#REF!</definedName>
    <definedName name="Durée10" localSheetId="0">#REF!</definedName>
    <definedName name="Durée10">#REF!</definedName>
    <definedName name="Durée11" localSheetId="0">#REF!</definedName>
    <definedName name="Durée11">#REF!</definedName>
    <definedName name="Durée12" localSheetId="0">#REF!</definedName>
    <definedName name="Durée12">#REF!</definedName>
    <definedName name="Durée13" localSheetId="0">#REF!</definedName>
    <definedName name="Durée13">#REF!</definedName>
    <definedName name="Durée14" localSheetId="0">#REF!</definedName>
    <definedName name="Durée14">#REF!</definedName>
    <definedName name="Durée15" localSheetId="0">#REF!</definedName>
    <definedName name="Durée15">#REF!</definedName>
    <definedName name="Durée16" localSheetId="0">#REF!</definedName>
    <definedName name="Durée16">#REF!</definedName>
    <definedName name="Durée17" localSheetId="0">#REF!</definedName>
    <definedName name="Durée17">#REF!</definedName>
    <definedName name="Durée18" localSheetId="0">#REF!</definedName>
    <definedName name="Durée18">#REF!</definedName>
    <definedName name="Durée19" localSheetId="0">#REF!</definedName>
    <definedName name="Durée19">#REF!</definedName>
    <definedName name="Durée2" localSheetId="0">#REF!</definedName>
    <definedName name="Durée2">#REF!</definedName>
    <definedName name="Durée20" localSheetId="0">#REF!</definedName>
    <definedName name="Durée20">#REF!</definedName>
    <definedName name="Durée21" localSheetId="0">#REF!</definedName>
    <definedName name="Durée21">#REF!</definedName>
    <definedName name="Durée22" localSheetId="0">#REF!</definedName>
    <definedName name="Durée22">#REF!</definedName>
    <definedName name="Durée23" localSheetId="0">#REF!</definedName>
    <definedName name="Durée23">#REF!</definedName>
    <definedName name="Durée24" localSheetId="0">#REF!</definedName>
    <definedName name="Durée24">#REF!</definedName>
    <definedName name="Durée25" localSheetId="0">#REF!</definedName>
    <definedName name="Durée25">#REF!</definedName>
    <definedName name="Durée26" localSheetId="0">#REF!</definedName>
    <definedName name="Durée26">#REF!</definedName>
    <definedName name="Durée3" localSheetId="0">#REF!</definedName>
    <definedName name="Durée3">#REF!</definedName>
    <definedName name="Durée4" localSheetId="0">#REF!</definedName>
    <definedName name="Durée4">#REF!</definedName>
    <definedName name="Durée5" localSheetId="0">#REF!</definedName>
    <definedName name="Durée5">#REF!</definedName>
    <definedName name="Durée6" localSheetId="0">#REF!</definedName>
    <definedName name="Durée6">#REF!</definedName>
    <definedName name="Durée7" localSheetId="0">#REF!</definedName>
    <definedName name="Durée7">#REF!</definedName>
    <definedName name="Durée8" localSheetId="0">#REF!</definedName>
    <definedName name="Durée8">#REF!</definedName>
    <definedName name="Durée9" localSheetId="0">#REF!</definedName>
    <definedName name="Durée9">#REF!</definedName>
    <definedName name="DUREEHARMO" localSheetId="0">#REF!</definedName>
    <definedName name="DUREEHARMO">#REF!</definedName>
    <definedName name="DURHARMO" localSheetId="0">#REF!</definedName>
    <definedName name="DURHARMO">#REF!</definedName>
    <definedName name="FCTVA" localSheetId="0">#REF!</definedName>
    <definedName name="FCTVA">#REF!</definedName>
    <definedName name="INTERCO" localSheetId="0">#REF!</definedName>
    <definedName name="INTERCO">#REF!</definedName>
    <definedName name="Montant1" localSheetId="0">#REF!</definedName>
    <definedName name="Montant1">#REF!</definedName>
    <definedName name="Montant10" localSheetId="0">#REF!</definedName>
    <definedName name="Montant10">#REF!</definedName>
    <definedName name="Montant11" localSheetId="0">#REF!</definedName>
    <definedName name="Montant11">#REF!</definedName>
    <definedName name="Montant12" localSheetId="0">#REF!</definedName>
    <definedName name="Montant12">#REF!</definedName>
    <definedName name="Montant13" localSheetId="0">#REF!</definedName>
    <definedName name="Montant13">#REF!</definedName>
    <definedName name="Montant14" localSheetId="0">#REF!</definedName>
    <definedName name="Montant14">#REF!</definedName>
    <definedName name="Montant15" localSheetId="0">#REF!</definedName>
    <definedName name="Montant15">#REF!</definedName>
    <definedName name="Montant16" localSheetId="0">#REF!</definedName>
    <definedName name="Montant16">#REF!</definedName>
    <definedName name="Montant17" localSheetId="0">#REF!</definedName>
    <definedName name="Montant17">#REF!</definedName>
    <definedName name="Montant18" localSheetId="0">#REF!</definedName>
    <definedName name="Montant18">#REF!</definedName>
    <definedName name="Montant19" localSheetId="0">#REF!</definedName>
    <definedName name="Montant19">#REF!</definedName>
    <definedName name="Montant2" localSheetId="0">#REF!</definedName>
    <definedName name="Montant2">#REF!</definedName>
    <definedName name="Montant20" localSheetId="0">#REF!</definedName>
    <definedName name="Montant20">#REF!</definedName>
    <definedName name="Montant21" localSheetId="0">#REF!</definedName>
    <definedName name="Montant21">#REF!</definedName>
    <definedName name="Montant22" localSheetId="0">#REF!</definedName>
    <definedName name="Montant22">#REF!</definedName>
    <definedName name="Montant23" localSheetId="0">#REF!</definedName>
    <definedName name="Montant23">#REF!</definedName>
    <definedName name="Montant24" localSheetId="0">#REF!</definedName>
    <definedName name="Montant24">#REF!</definedName>
    <definedName name="Montant25" localSheetId="0">#REF!</definedName>
    <definedName name="Montant25">#REF!</definedName>
    <definedName name="Montant26" localSheetId="0">#REF!</definedName>
    <definedName name="Montant26">#REF!</definedName>
    <definedName name="Montant3" localSheetId="0">#REF!</definedName>
    <definedName name="Montant3">#REF!</definedName>
    <definedName name="Montant4" localSheetId="0">#REF!</definedName>
    <definedName name="Montant4">#REF!</definedName>
    <definedName name="Montant5" localSheetId="0">#REF!</definedName>
    <definedName name="Montant5">#REF!</definedName>
    <definedName name="Montant6" localSheetId="0">#REF!</definedName>
    <definedName name="Montant6">#REF!</definedName>
    <definedName name="Montant7" localSheetId="0">#REF!</definedName>
    <definedName name="Montant7">#REF!</definedName>
    <definedName name="Montant8" localSheetId="0">#REF!</definedName>
    <definedName name="Montant8">#REF!</definedName>
    <definedName name="Montant9" localSheetId="0">#REF!</definedName>
    <definedName name="Montant9">#REF!</definedName>
    <definedName name="Nom_strate" localSheetId="0">#REF!</definedName>
    <definedName name="Nom_strate">#REF!</definedName>
    <definedName name="NOMCOLL">[6]CADRE!$D$6</definedName>
    <definedName name="Noms_ratios" localSheetId="0">#REF!</definedName>
    <definedName name="Noms_ratios">#REF!</definedName>
    <definedName name="Numéro1" localSheetId="0">#REF!</definedName>
    <definedName name="Numéro1">#REF!</definedName>
    <definedName name="numero10" localSheetId="0">#REF!</definedName>
    <definedName name="numero10">#REF!</definedName>
    <definedName name="numero11" localSheetId="0">#REF!</definedName>
    <definedName name="numero11">#REF!</definedName>
    <definedName name="Numéro2" localSheetId="0">#REF!</definedName>
    <definedName name="Numéro2">#REF!</definedName>
    <definedName name="Numero3" localSheetId="0">#REF!</definedName>
    <definedName name="Numero3">#REF!</definedName>
    <definedName name="numero4" localSheetId="0">#REF!</definedName>
    <definedName name="numero4">#REF!</definedName>
    <definedName name="numero5" localSheetId="0">#REF!</definedName>
    <definedName name="numero5">#REF!</definedName>
    <definedName name="numero6" localSheetId="0">#REF!</definedName>
    <definedName name="numero6">#REF!</definedName>
    <definedName name="numero7" localSheetId="0">#REF!</definedName>
    <definedName name="numero7">#REF!</definedName>
    <definedName name="numero8" localSheetId="0">#REF!</definedName>
    <definedName name="numero8">#REF!</definedName>
    <definedName name="numero9" localSheetId="0">#REF!</definedName>
    <definedName name="numero9">#REF!</definedName>
    <definedName name="Origine1" localSheetId="0">#REF!</definedName>
    <definedName name="Origine1">#REF!</definedName>
    <definedName name="Origine10" localSheetId="0">#REF!</definedName>
    <definedName name="Origine10">#REF!</definedName>
    <definedName name="Origine11" localSheetId="0">#REF!</definedName>
    <definedName name="Origine11">#REF!</definedName>
    <definedName name="Origine12" localSheetId="0">#REF!</definedName>
    <definedName name="Origine12">#REF!</definedName>
    <definedName name="Origine13" localSheetId="0">#REF!</definedName>
    <definedName name="Origine13">#REF!</definedName>
    <definedName name="Origine14" localSheetId="0">#REF!</definedName>
    <definedName name="Origine14">#REF!</definedName>
    <definedName name="Origine15" localSheetId="0">#REF!</definedName>
    <definedName name="Origine15">#REF!</definedName>
    <definedName name="Origine16" localSheetId="0">#REF!</definedName>
    <definedName name="Origine16">#REF!</definedName>
    <definedName name="Origine17" localSheetId="0">#REF!</definedName>
    <definedName name="Origine17">#REF!</definedName>
    <definedName name="Origine18" localSheetId="0">#REF!</definedName>
    <definedName name="Origine18">#REF!</definedName>
    <definedName name="Origine19" localSheetId="0">#REF!</definedName>
    <definedName name="Origine19">#REF!</definedName>
    <definedName name="Origine2" localSheetId="0">#REF!</definedName>
    <definedName name="Origine2">#REF!</definedName>
    <definedName name="Origine20" localSheetId="0">#REF!</definedName>
    <definedName name="Origine20">#REF!</definedName>
    <definedName name="Origine21" localSheetId="0">#REF!</definedName>
    <definedName name="Origine21">#REF!</definedName>
    <definedName name="Origine22" localSheetId="0">#REF!</definedName>
    <definedName name="Origine22">#REF!</definedName>
    <definedName name="Origine23" localSheetId="0">#REF!</definedName>
    <definedName name="Origine23">#REF!</definedName>
    <definedName name="Origine24" localSheetId="0">#REF!</definedName>
    <definedName name="Origine24">#REF!</definedName>
    <definedName name="Origine25" localSheetId="0">#REF!</definedName>
    <definedName name="Origine25">#REF!</definedName>
    <definedName name="Origine26" localSheetId="0">#REF!</definedName>
    <definedName name="Origine26">#REF!</definedName>
    <definedName name="Origine3" localSheetId="0">#REF!</definedName>
    <definedName name="Origine3">#REF!</definedName>
    <definedName name="Origine4" localSheetId="0">#REF!</definedName>
    <definedName name="Origine4">#REF!</definedName>
    <definedName name="Origine5" localSheetId="0">#REF!</definedName>
    <definedName name="Origine5">#REF!</definedName>
    <definedName name="Origine6" localSheetId="0">#REF!</definedName>
    <definedName name="Origine6">#REF!</definedName>
    <definedName name="Origine7" localSheetId="0">#REF!</definedName>
    <definedName name="Origine7">#REF!</definedName>
    <definedName name="Origine8" localSheetId="0">#REF!</definedName>
    <definedName name="Origine8">#REF!</definedName>
    <definedName name="Origine9" localSheetId="0">#REF!</definedName>
    <definedName name="Origine9">#REF!</definedName>
    <definedName name="paiement1" localSheetId="0">#REF!</definedName>
    <definedName name="paiement1">#REF!</definedName>
    <definedName name="paiement10" localSheetId="0">#REF!</definedName>
    <definedName name="paiement10">#REF!</definedName>
    <definedName name="paiement11" localSheetId="0">#REF!</definedName>
    <definedName name="paiement11">#REF!</definedName>
    <definedName name="paiement12" localSheetId="0">#REF!</definedName>
    <definedName name="paiement12">#REF!</definedName>
    <definedName name="paiement13" localSheetId="0">#REF!</definedName>
    <definedName name="paiement13">#REF!</definedName>
    <definedName name="paiement14" localSheetId="0">#REF!</definedName>
    <definedName name="paiement14">#REF!</definedName>
    <definedName name="paiement15" localSheetId="0">#REF!</definedName>
    <definedName name="paiement15">#REF!</definedName>
    <definedName name="paiement16" localSheetId="0">#REF!</definedName>
    <definedName name="paiement16">#REF!</definedName>
    <definedName name="paiement17" localSheetId="0">#REF!</definedName>
    <definedName name="paiement17">#REF!</definedName>
    <definedName name="paiement18" localSheetId="0">#REF!</definedName>
    <definedName name="paiement18">#REF!</definedName>
    <definedName name="paiement19" localSheetId="0">#REF!</definedName>
    <definedName name="paiement19">#REF!</definedName>
    <definedName name="paiement2" localSheetId="0">#REF!</definedName>
    <definedName name="paiement2">#REF!</definedName>
    <definedName name="paiement20" localSheetId="0">#REF!</definedName>
    <definedName name="paiement20">#REF!</definedName>
    <definedName name="paiement21" localSheetId="0">#REF!</definedName>
    <definedName name="paiement21">#REF!</definedName>
    <definedName name="paiement22" localSheetId="0">#REF!</definedName>
    <definedName name="paiement22">#REF!</definedName>
    <definedName name="paiement23" localSheetId="0">#REF!</definedName>
    <definedName name="paiement23">#REF!</definedName>
    <definedName name="paiement24" localSheetId="0">#REF!</definedName>
    <definedName name="paiement24">#REF!</definedName>
    <definedName name="paiement25" localSheetId="0">#REF!</definedName>
    <definedName name="paiement25">#REF!</definedName>
    <definedName name="paiement26" localSheetId="0">#REF!</definedName>
    <definedName name="paiement26">#REF!</definedName>
    <definedName name="paiement3" localSheetId="0">#REF!</definedName>
    <definedName name="paiement3">#REF!</definedName>
    <definedName name="paiement4" localSheetId="0">#REF!</definedName>
    <definedName name="paiement4">#REF!</definedName>
    <definedName name="paiement5" localSheetId="0">#REF!</definedName>
    <definedName name="paiement5">#REF!</definedName>
    <definedName name="paiement6" localSheetId="0">#REF!</definedName>
    <definedName name="paiement6">#REF!</definedName>
    <definedName name="paiement7" localSheetId="0">#REF!</definedName>
    <definedName name="paiement7">#REF!</definedName>
    <definedName name="paiement8" localSheetId="0">#REF!</definedName>
    <definedName name="paiement8">#REF!</definedName>
    <definedName name="paiement9" localSheetId="0">#REF!</definedName>
    <definedName name="paiement9">#REF!</definedName>
    <definedName name="pipo">[7]TMPAGGLO!#REF!</definedName>
    <definedName name="Réf_strate" localSheetId="0">#REF!</definedName>
    <definedName name="Réf_strate">#REF!</definedName>
    <definedName name="stnd3" localSheetId="0">#REF!</definedName>
    <definedName name="stnd3">#REF!</definedName>
    <definedName name="Strates_ratios" localSheetId="0">#REF!</definedName>
    <definedName name="Strates_ratios">#REF!</definedName>
    <definedName name="SYND1" localSheetId="0">#REF!</definedName>
    <definedName name="SYND1">#REF!</definedName>
    <definedName name="SYND2" localSheetId="0">#REF!</definedName>
    <definedName name="SYND2">#REF!</definedName>
    <definedName name="synd3" localSheetId="0">#REF!</definedName>
    <definedName name="synd3">#REF!</definedName>
    <definedName name="Taux1" localSheetId="0">#REF!</definedName>
    <definedName name="Taux1">#REF!</definedName>
    <definedName name="Taux10" localSheetId="0">#REF!</definedName>
    <definedName name="Taux10">#REF!</definedName>
    <definedName name="Taux11" localSheetId="0">#REF!</definedName>
    <definedName name="Taux11">#REF!</definedName>
    <definedName name="Taux12" localSheetId="0">#REF!</definedName>
    <definedName name="Taux12">#REF!</definedName>
    <definedName name="Taux13" localSheetId="0">#REF!</definedName>
    <definedName name="Taux13">#REF!</definedName>
    <definedName name="Taux14" localSheetId="0">#REF!</definedName>
    <definedName name="Taux14">#REF!</definedName>
    <definedName name="Taux15" localSheetId="0">#REF!</definedName>
    <definedName name="Taux15">#REF!</definedName>
    <definedName name="Taux16" localSheetId="0">#REF!</definedName>
    <definedName name="Taux16">#REF!</definedName>
    <definedName name="Taux17" localSheetId="0">#REF!</definedName>
    <definedName name="Taux17">#REF!</definedName>
    <definedName name="Taux18" localSheetId="0">#REF!</definedName>
    <definedName name="Taux18">#REF!</definedName>
    <definedName name="Taux19" localSheetId="0">#REF!</definedName>
    <definedName name="Taux19">#REF!</definedName>
    <definedName name="Taux2" localSheetId="0">#REF!</definedName>
    <definedName name="Taux2">#REF!</definedName>
    <definedName name="Taux20" localSheetId="0">#REF!</definedName>
    <definedName name="Taux20">#REF!</definedName>
    <definedName name="Taux21" localSheetId="0">#REF!</definedName>
    <definedName name="Taux21">#REF!</definedName>
    <definedName name="Taux22" localSheetId="0">#REF!</definedName>
    <definedName name="Taux22">#REF!</definedName>
    <definedName name="Taux23" localSheetId="0">#REF!</definedName>
    <definedName name="Taux23">#REF!</definedName>
    <definedName name="Taux24" localSheetId="0">#REF!</definedName>
    <definedName name="Taux24">#REF!</definedName>
    <definedName name="Taux25" localSheetId="0">#REF!</definedName>
    <definedName name="Taux25">#REF!</definedName>
    <definedName name="Taux26" localSheetId="0">#REF!</definedName>
    <definedName name="Taux26">#REF!</definedName>
    <definedName name="Taux3" localSheetId="0">#REF!</definedName>
    <definedName name="Taux3">#REF!</definedName>
    <definedName name="Taux4" localSheetId="0">#REF!</definedName>
    <definedName name="Taux4">#REF!</definedName>
    <definedName name="Taux5" localSheetId="0">#REF!</definedName>
    <definedName name="Taux5">#REF!</definedName>
    <definedName name="Taux6" localSheetId="0">#REF!</definedName>
    <definedName name="Taux6">#REF!</definedName>
    <definedName name="Taux7" localSheetId="0">#REF!</definedName>
    <definedName name="Taux7">#REF!</definedName>
    <definedName name="Taux8" localSheetId="0">#REF!</definedName>
    <definedName name="Taux8">#REF!</definedName>
    <definedName name="Taux9" localSheetId="0">#REF!</definedName>
    <definedName name="Taux9">#REF!</definedName>
    <definedName name="TXINT" localSheetId="0">#REF!</definedName>
    <definedName name="TXINT">#REF!</definedName>
    <definedName name="zertz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" i="2" l="1"/>
  <c r="M12" i="2"/>
  <c r="O12" i="2" s="1"/>
  <c r="T11" i="2"/>
  <c r="Q11" i="2"/>
  <c r="P11" i="2"/>
  <c r="N11" i="2"/>
  <c r="L11" i="2"/>
  <c r="K11" i="2"/>
  <c r="J11" i="2"/>
  <c r="I11" i="2"/>
  <c r="H11" i="2"/>
  <c r="V10" i="2"/>
  <c r="M10" i="2"/>
  <c r="M9" i="2" s="1"/>
  <c r="T9" i="2"/>
  <c r="Q9" i="2"/>
  <c r="P9" i="2"/>
  <c r="N9" i="2"/>
  <c r="L9" i="2"/>
  <c r="K9" i="2"/>
  <c r="J9" i="2"/>
  <c r="I9" i="2"/>
  <c r="H9" i="2"/>
  <c r="T7" i="2"/>
  <c r="Q7" i="2"/>
  <c r="P7" i="2"/>
  <c r="O7" i="2"/>
  <c r="N7" i="2"/>
  <c r="M7" i="2"/>
  <c r="L7" i="2"/>
  <c r="K7" i="2"/>
  <c r="J7" i="2"/>
  <c r="I7" i="2"/>
  <c r="H7" i="2"/>
  <c r="V5" i="2"/>
  <c r="M5" i="2"/>
  <c r="O5" i="2" s="1"/>
  <c r="M4" i="2"/>
  <c r="O4" i="2" s="1"/>
  <c r="V3" i="2"/>
  <c r="M3" i="2"/>
  <c r="T2" i="2"/>
  <c r="Q2" i="2"/>
  <c r="P2" i="2"/>
  <c r="N2" i="2"/>
  <c r="L2" i="2"/>
  <c r="K2" i="2"/>
  <c r="J2" i="2"/>
  <c r="I2" i="2"/>
  <c r="H2" i="2"/>
  <c r="V77" i="1"/>
  <c r="T77" i="1"/>
  <c r="S77" i="1"/>
  <c r="R77" i="1"/>
  <c r="P77" i="1"/>
  <c r="O77" i="1"/>
  <c r="W76" i="1"/>
  <c r="V76" i="1"/>
  <c r="U76" i="1"/>
  <c r="T76" i="1"/>
  <c r="S76" i="1"/>
  <c r="R76" i="1"/>
  <c r="P76" i="1"/>
  <c r="O76" i="1"/>
  <c r="V75" i="1"/>
  <c r="T75" i="1"/>
  <c r="R75" i="1"/>
  <c r="P75" i="1"/>
  <c r="O75" i="1"/>
  <c r="N75" i="1"/>
  <c r="L75" i="1"/>
  <c r="K75" i="1"/>
  <c r="J75" i="1"/>
  <c r="I75" i="1"/>
  <c r="H75" i="1"/>
  <c r="G75" i="1"/>
  <c r="V74" i="1"/>
  <c r="T74" i="1"/>
  <c r="R74" i="1"/>
  <c r="P74" i="1"/>
  <c r="O74" i="1"/>
  <c r="N74" i="1"/>
  <c r="L74" i="1"/>
  <c r="J74" i="1"/>
  <c r="I74" i="1"/>
  <c r="H74" i="1"/>
  <c r="G74" i="1"/>
  <c r="U71" i="1"/>
  <c r="U70" i="1"/>
  <c r="U69" i="1"/>
  <c r="Q69" i="1"/>
  <c r="Q76" i="1" s="1"/>
  <c r="U68" i="1"/>
  <c r="Q68" i="1"/>
  <c r="W67" i="1"/>
  <c r="W77" i="1" s="1"/>
  <c r="U67" i="1"/>
  <c r="Q67" i="1"/>
  <c r="Q77" i="1" s="1"/>
  <c r="U63" i="1"/>
  <c r="W62" i="1"/>
  <c r="U62" i="1"/>
  <c r="Q62" i="1"/>
  <c r="U61" i="1"/>
  <c r="Q61" i="1"/>
  <c r="U60" i="1"/>
  <c r="Q60" i="1"/>
  <c r="U59" i="1"/>
  <c r="Q59" i="1"/>
  <c r="U58" i="1"/>
  <c r="Q58" i="1"/>
  <c r="U57" i="1"/>
  <c r="Q57" i="1"/>
  <c r="U56" i="1"/>
  <c r="Q56" i="1"/>
  <c r="U55" i="1"/>
  <c r="U54" i="1"/>
  <c r="U53" i="1"/>
  <c r="U52" i="1"/>
  <c r="U51" i="1"/>
  <c r="Q51" i="1"/>
  <c r="U50" i="1"/>
  <c r="Q50" i="1"/>
  <c r="U49" i="1"/>
  <c r="U48" i="1"/>
  <c r="Q48" i="1"/>
  <c r="W47" i="1"/>
  <c r="U47" i="1"/>
  <c r="Q47" i="1"/>
  <c r="U46" i="1"/>
  <c r="Q46" i="1"/>
  <c r="U45" i="1"/>
  <c r="Q45" i="1"/>
  <c r="U44" i="1"/>
  <c r="Q44" i="1"/>
  <c r="U42" i="1"/>
  <c r="Q42" i="1"/>
  <c r="M42" i="1"/>
  <c r="W40" i="1"/>
  <c r="U40" i="1"/>
  <c r="Q40" i="1"/>
  <c r="U39" i="1"/>
  <c r="Q39" i="1"/>
  <c r="U38" i="1"/>
  <c r="Q38" i="1"/>
  <c r="W36" i="1"/>
  <c r="W75" i="1" s="1"/>
  <c r="S36" i="1"/>
  <c r="S75" i="1" s="1"/>
  <c r="Q36" i="1"/>
  <c r="W35" i="1"/>
  <c r="W74" i="1" s="1"/>
  <c r="S35" i="1"/>
  <c r="U35" i="1" s="1"/>
  <c r="Q35" i="1"/>
  <c r="U34" i="1"/>
  <c r="Q34" i="1"/>
  <c r="U33" i="1"/>
  <c r="Q33" i="1"/>
  <c r="U32" i="1"/>
  <c r="Q32" i="1"/>
  <c r="U31" i="1"/>
  <c r="Q31" i="1"/>
  <c r="W30" i="1"/>
  <c r="V30" i="1"/>
  <c r="U29" i="1"/>
  <c r="U28" i="1"/>
  <c r="Q28" i="1"/>
  <c r="M28" i="1"/>
  <c r="M75" i="1" s="1"/>
  <c r="U27" i="1"/>
  <c r="Q27" i="1"/>
  <c r="U26" i="1"/>
  <c r="Q26" i="1"/>
  <c r="M26" i="1"/>
  <c r="U25" i="1"/>
  <c r="Q25" i="1"/>
  <c r="M25" i="1"/>
  <c r="U24" i="1"/>
  <c r="Q24" i="1"/>
  <c r="M24" i="1"/>
  <c r="U23" i="1"/>
  <c r="Q23" i="1"/>
  <c r="M23" i="1"/>
  <c r="U22" i="1"/>
  <c r="Q22" i="1"/>
  <c r="M22" i="1"/>
  <c r="U21" i="1"/>
  <c r="Q21" i="1"/>
  <c r="M21" i="1"/>
  <c r="U20" i="1"/>
  <c r="Q20" i="1"/>
  <c r="M20" i="1"/>
  <c r="U19" i="1"/>
  <c r="U18" i="1"/>
  <c r="Q18" i="1"/>
  <c r="M18" i="1"/>
  <c r="U17" i="1"/>
  <c r="U16" i="1"/>
  <c r="Q16" i="1"/>
  <c r="M16" i="1"/>
  <c r="U15" i="1"/>
  <c r="Q15" i="1"/>
  <c r="U14" i="1"/>
  <c r="Q14" i="1"/>
  <c r="U13" i="1"/>
  <c r="Q13" i="1"/>
  <c r="M13" i="1"/>
  <c r="U12" i="1"/>
  <c r="Q12" i="1"/>
  <c r="M12" i="1"/>
  <c r="U11" i="1"/>
  <c r="Q11" i="1"/>
  <c r="M11" i="1"/>
  <c r="U10" i="1"/>
  <c r="Q10" i="1"/>
  <c r="M10" i="1"/>
  <c r="U9" i="1"/>
  <c r="Q9" i="1"/>
  <c r="K9" i="1"/>
  <c r="M9" i="1" s="1"/>
  <c r="U8" i="1"/>
  <c r="Q8" i="1"/>
  <c r="M8" i="1"/>
  <c r="U7" i="1"/>
  <c r="Q7" i="1"/>
  <c r="M7" i="1"/>
  <c r="U6" i="1"/>
  <c r="Q6" i="1"/>
  <c r="Q74" i="1" l="1"/>
  <c r="U36" i="1"/>
  <c r="U75" i="1" s="1"/>
  <c r="S74" i="1"/>
  <c r="U74" i="1"/>
  <c r="U77" i="1"/>
  <c r="V2" i="2"/>
  <c r="V9" i="2"/>
  <c r="Q75" i="1"/>
  <c r="M11" i="2"/>
  <c r="V11" i="2"/>
  <c r="O11" i="2"/>
  <c r="O10" i="2"/>
  <c r="O9" i="2" s="1"/>
  <c r="O3" i="2"/>
  <c r="O2" i="2" s="1"/>
  <c r="M2" i="2"/>
  <c r="V7" i="2"/>
  <c r="M74" i="1"/>
  <c r="K74" i="1"/>
</calcChain>
</file>

<file path=xl/sharedStrings.xml><?xml version="1.0" encoding="utf-8"?>
<sst xmlns="http://schemas.openxmlformats.org/spreadsheetml/2006/main" count="354" uniqueCount="136">
  <si>
    <t>Budget Environnement :</t>
  </si>
  <si>
    <t>Dépenses de fonctionnement :</t>
  </si>
  <si>
    <t>Chap. / op.</t>
  </si>
  <si>
    <t>Gest.</t>
  </si>
  <si>
    <t>Fonction</t>
  </si>
  <si>
    <t>Service</t>
  </si>
  <si>
    <t>Article</t>
  </si>
  <si>
    <t>Intitulé</t>
  </si>
  <si>
    <t>BP 2016</t>
  </si>
  <si>
    <t>Vrt de crédits</t>
  </si>
  <si>
    <t>Budget 2016</t>
  </si>
  <si>
    <t>Réalisé 2016</t>
  </si>
  <si>
    <t>BP 2017</t>
  </si>
  <si>
    <t>Budget 2017</t>
  </si>
  <si>
    <t>Réalisé 2017</t>
  </si>
  <si>
    <t>BP + DM 2018</t>
  </si>
  <si>
    <t>Budget 2018</t>
  </si>
  <si>
    <t>Réalisé</t>
  </si>
  <si>
    <t>BP  + DM 2019</t>
  </si>
  <si>
    <t>Budget 2019</t>
  </si>
  <si>
    <t>BP 2020</t>
  </si>
  <si>
    <t>Commentaires</t>
  </si>
  <si>
    <t>011</t>
  </si>
  <si>
    <t>ENVIRONNEM</t>
  </si>
  <si>
    <t>ENVI</t>
  </si>
  <si>
    <t>ALIMENTATION</t>
  </si>
  <si>
    <t>FOURNITURES DE PETIT EQUIPEMENT</t>
  </si>
  <si>
    <t>6064</t>
  </si>
  <si>
    <t>FOURNITURES ADMINISTRATIVES</t>
  </si>
  <si>
    <t>LOCATIONS MOBILIERES</t>
  </si>
  <si>
    <t>61521</t>
  </si>
  <si>
    <t>TERRAINS</t>
  </si>
  <si>
    <t>ADGALE</t>
  </si>
  <si>
    <t>MAINTENANCE</t>
  </si>
  <si>
    <t>ETUDES ET RECHERCHES</t>
  </si>
  <si>
    <t>DOCUMENTATION</t>
  </si>
  <si>
    <t>VERSEMENT A DES ORGANISMES DE FORMATION</t>
  </si>
  <si>
    <t>Formation IFREE</t>
  </si>
  <si>
    <t>FRAIS DE COLLOQUES ET SEMINAIRES</t>
  </si>
  <si>
    <t>Colloques environnement</t>
  </si>
  <si>
    <t>6188</t>
  </si>
  <si>
    <t>AUTRES FRAIS DIVERS</t>
  </si>
  <si>
    <t>HONORAIRES</t>
  </si>
  <si>
    <t>Atelier FREDON 0-phyto</t>
  </si>
  <si>
    <t>FRAIS ACTES ET DE CONTENTIEUX</t>
  </si>
  <si>
    <t>FETES ET CEREMONIES</t>
  </si>
  <si>
    <t>Cadeaux stagiaires / service civique</t>
  </si>
  <si>
    <t>PUBLICATIONS</t>
  </si>
  <si>
    <t>VOYAGES ET DEPLACEMENTS</t>
  </si>
  <si>
    <t>MISSIONS</t>
  </si>
  <si>
    <t>RECEPTIONS</t>
  </si>
  <si>
    <t>Réceptions</t>
  </si>
  <si>
    <t>6261</t>
  </si>
  <si>
    <t>FRAIS D'AFFRANCHISSEMENT</t>
  </si>
  <si>
    <t>Affranchissement Cécile P</t>
  </si>
  <si>
    <t>FRAIS TELEPHONIE</t>
  </si>
  <si>
    <t>Portable</t>
  </si>
  <si>
    <t>6281</t>
  </si>
  <si>
    <t>CONCOURS DIVERS (COTISATIONS ...)</t>
  </si>
  <si>
    <t>Adhésion CRER</t>
  </si>
  <si>
    <t>FORMATION</t>
  </si>
  <si>
    <t>Formation élus</t>
  </si>
  <si>
    <t>CONTRIBUTIONS AUX ORGANISMES DE REGROUPEMENT</t>
  </si>
  <si>
    <t>adhésion PNR Marais Poitevin</t>
  </si>
  <si>
    <t>AUTRES CHARGES DE GESTION COURANTE</t>
  </si>
  <si>
    <t>Service civique</t>
  </si>
  <si>
    <t>GEMA</t>
  </si>
  <si>
    <t>ENTRETIEN DES RESEAUX</t>
  </si>
  <si>
    <t>Entretien zone du Curé en attente création Synd du Curé (4800€)</t>
  </si>
  <si>
    <t>Adhésion FDGDON (3 415,04 €)</t>
  </si>
  <si>
    <t>REMBT DE FRAIS AUTRES ORGANISMES</t>
  </si>
  <si>
    <t>SHYNA sur bassins Curé et Mignon en attente création Synd du Curé (26000€)
Rembt CARO pour étude Natura 2000 Marais Nord Rochefort (10 295€)</t>
  </si>
  <si>
    <t>Adhésion Syndicat du Curé (81 000€), SMBVSN (6900€), SYMBO (3300€) + EPTB (3200€) + Syndicat Charente Aval (141 100€)</t>
  </si>
  <si>
    <t>PCAE</t>
  </si>
  <si>
    <t>DIVERS</t>
  </si>
  <si>
    <t>Réception PCAET</t>
  </si>
  <si>
    <t>ATMO (3 465€) AREC (1 000€) AMORCE (486€)</t>
  </si>
  <si>
    <t>ORDM</t>
  </si>
  <si>
    <t>PRESTATIONS DE SERVICES</t>
  </si>
  <si>
    <t>Collecte et traitement benne déchets GDV</t>
  </si>
  <si>
    <t>EIE</t>
  </si>
  <si>
    <t>Equipement animation FAEP</t>
  </si>
  <si>
    <t>CONTRAT DE PRESTATION DE SERVICES</t>
  </si>
  <si>
    <t>Création adresse mail</t>
  </si>
  <si>
    <t>LOCATIONS</t>
  </si>
  <si>
    <t>Location batterie véhicule électrique (1 055€)</t>
  </si>
  <si>
    <t>ASSURANCES</t>
  </si>
  <si>
    <t>Assurance véhicule</t>
  </si>
  <si>
    <t>Habitat Naturel 57€, La Maison Ecologique 35 €, autres documents 100 €</t>
  </si>
  <si>
    <t>Salon de l'habitat</t>
  </si>
  <si>
    <t>Prestations artises et autres intervenants manifestations</t>
  </si>
  <si>
    <t>ANNONCES INSERTIONS</t>
  </si>
  <si>
    <t>FAEP + ateliers + balades thermographiques</t>
  </si>
  <si>
    <t>Communication</t>
  </si>
  <si>
    <t>Portable 160 €+ ligne box 660 €</t>
  </si>
  <si>
    <r>
      <t xml:space="preserve">Adhésion Graine 45 € + </t>
    </r>
    <r>
      <rPr>
        <sz val="12"/>
        <color rgb="FFFF0000"/>
        <rFont val="Calibri"/>
        <family val="2"/>
        <scheme val="minor"/>
      </rPr>
      <t>CLER 1000 €</t>
    </r>
  </si>
  <si>
    <t>Recettes de fonctionnement :</t>
  </si>
  <si>
    <t>ETAT - AUTRES</t>
  </si>
  <si>
    <t>Subvention ADEME</t>
  </si>
  <si>
    <t>REGION</t>
  </si>
  <si>
    <t>Subvention Région</t>
  </si>
  <si>
    <t>REFACTURATIONS AUTRES REDEVABLES</t>
  </si>
  <si>
    <t>Participations Vals de Saintonge et CDC AA</t>
  </si>
  <si>
    <t>Refacturations SMCA</t>
  </si>
  <si>
    <t>BP 2019</t>
  </si>
  <si>
    <t>Total 011</t>
  </si>
  <si>
    <t>Total 65</t>
  </si>
  <si>
    <t>Total 70</t>
  </si>
  <si>
    <t>Total 74</t>
  </si>
  <si>
    <t>Ch/Op</t>
  </si>
  <si>
    <t>Art.</t>
  </si>
  <si>
    <t>Serv.</t>
  </si>
  <si>
    <t>Fonct°</t>
  </si>
  <si>
    <t>Site</t>
  </si>
  <si>
    <t>Dépenses d'équipement</t>
  </si>
  <si>
    <t>DM 1</t>
  </si>
  <si>
    <t>DM 2</t>
  </si>
  <si>
    <t>DM 3</t>
  </si>
  <si>
    <t>DM 4</t>
  </si>
  <si>
    <t>DM(s)</t>
  </si>
  <si>
    <t>Virement</t>
  </si>
  <si>
    <t>Budget total 2020</t>
  </si>
  <si>
    <t>Engagé</t>
  </si>
  <si>
    <t>Situation</t>
  </si>
  <si>
    <t>Subventions ou recettes associées</t>
  </si>
  <si>
    <t>Coût net</t>
  </si>
  <si>
    <t>URBANISME</t>
  </si>
  <si>
    <t>Etude PCAET</t>
  </si>
  <si>
    <t>Etude Plan Climat Air Energie Territorial</t>
  </si>
  <si>
    <t>Etude Plan Climat Air Energie Territorial - Etudes complémentaires</t>
  </si>
  <si>
    <t>Etude Plan Climat Air Energie Territorial - Roll up pour communication</t>
  </si>
  <si>
    <t>Equipement des services</t>
  </si>
  <si>
    <t>Urbanisme</t>
  </si>
  <si>
    <t>Environnement</t>
  </si>
  <si>
    <t>Informatique</t>
  </si>
  <si>
    <t>PC portable 15p - i5/256SSD/RAM8Go (HDMI, VGA, Graveur, souris, sacoche, RJ45) + MS Office + 1 écran 24p + HUB usbc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</si>
</sst>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44" fontId="4" fillId="2" borderId="1" xfId="2" applyFont="1" applyFill="1" applyBorder="1" applyAlignment="1">
      <alignment horizontal="right" vertical="top"/>
    </xf>
    <xf numFmtId="44" fontId="4" fillId="0" borderId="1" xfId="2" applyFont="1" applyFill="1" applyBorder="1" applyAlignment="1">
      <alignment horizontal="right" vertical="top"/>
    </xf>
    <xf numFmtId="44" fontId="6" fillId="2" borderId="1" xfId="2" applyFont="1" applyFill="1" applyBorder="1" applyAlignment="1">
      <alignment horizontal="right" vertical="top"/>
    </xf>
    <xf numFmtId="44" fontId="4" fillId="3" borderId="1" xfId="2" applyFont="1" applyFill="1" applyBorder="1" applyAlignment="1">
      <alignment horizontal="right" vertical="top"/>
    </xf>
    <xf numFmtId="44" fontId="4" fillId="3" borderId="2" xfId="2" applyFont="1" applyFill="1" applyBorder="1" applyAlignment="1">
      <alignment horizontal="right" vertical="top"/>
    </xf>
    <xf numFmtId="44" fontId="4" fillId="0" borderId="2" xfId="2" applyFont="1" applyFill="1" applyBorder="1" applyAlignment="1">
      <alignment horizontal="right" vertical="top"/>
    </xf>
    <xf numFmtId="44" fontId="4" fillId="2" borderId="2" xfId="2" applyFont="1" applyFill="1" applyBorder="1" applyAlignment="1">
      <alignment horizontal="right" vertical="top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1" xfId="2" applyFont="1" applyFill="1" applyBorder="1"/>
    <xf numFmtId="0" fontId="5" fillId="0" borderId="0" xfId="0" applyFont="1" applyFill="1" applyBorder="1" applyAlignment="1">
      <alignment horizontal="left" vertical="top"/>
    </xf>
    <xf numFmtId="44" fontId="5" fillId="0" borderId="0" xfId="2" applyFont="1" applyFill="1" applyBorder="1" applyAlignment="1">
      <alignment horizontal="left" vertical="top"/>
    </xf>
    <xf numFmtId="44" fontId="4" fillId="0" borderId="0" xfId="2" applyFont="1" applyFill="1" applyBorder="1"/>
    <xf numFmtId="0" fontId="5" fillId="0" borderId="1" xfId="0" applyFont="1" applyFill="1" applyBorder="1" applyAlignment="1">
      <alignment horizontal="left" vertical="center"/>
    </xf>
    <xf numFmtId="44" fontId="4" fillId="2" borderId="1" xfId="2" applyFont="1" applyFill="1" applyBorder="1" applyAlignment="1">
      <alignment horizontal="right" vertical="center"/>
    </xf>
    <xf numFmtId="44" fontId="4" fillId="0" borderId="1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4" fontId="5" fillId="0" borderId="1" xfId="2" applyFont="1" applyFill="1" applyBorder="1" applyAlignment="1">
      <alignment horizontal="left" vertical="top"/>
    </xf>
    <xf numFmtId="44" fontId="4" fillId="2" borderId="0" xfId="2" applyFont="1" applyFill="1" applyBorder="1" applyAlignment="1">
      <alignment horizontal="right" vertical="top"/>
    </xf>
    <xf numFmtId="44" fontId="4" fillId="0" borderId="0" xfId="2" applyFont="1" applyFill="1" applyBorder="1" applyAlignment="1">
      <alignment horizontal="right"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3" fillId="0" borderId="0" xfId="0" applyNumberFormat="1" applyFont="1" applyFill="1"/>
    <xf numFmtId="9" fontId="3" fillId="0" borderId="0" xfId="3" applyFont="1" applyFill="1"/>
    <xf numFmtId="44" fontId="4" fillId="0" borderId="0" xfId="0" applyNumberFormat="1" applyFont="1" applyFill="1"/>
    <xf numFmtId="0" fontId="8" fillId="0" borderId="1" xfId="4" applyFont="1" applyFill="1" applyBorder="1" applyAlignment="1">
      <alignment horizontal="center" vertical="center" wrapText="1"/>
    </xf>
    <xf numFmtId="44" fontId="8" fillId="0" borderId="3" xfId="2" applyFont="1" applyFill="1" applyBorder="1" applyAlignment="1">
      <alignment horizontal="center" vertical="center" wrapText="1"/>
    </xf>
    <xf numFmtId="44" fontId="9" fillId="0" borderId="3" xfId="2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5" fillId="0" borderId="0" xfId="4" applyFont="1"/>
    <xf numFmtId="44" fontId="8" fillId="0" borderId="1" xfId="2" applyFont="1" applyFill="1" applyBorder="1" applyAlignment="1">
      <alignment horizontal="center" vertical="center" wrapText="1"/>
    </xf>
    <xf numFmtId="0" fontId="8" fillId="4" borderId="4" xfId="4" applyFont="1" applyFill="1" applyBorder="1" applyAlignment="1">
      <alignment horizontal="center"/>
    </xf>
    <xf numFmtId="0" fontId="8" fillId="4" borderId="5" xfId="4" applyFont="1" applyFill="1" applyBorder="1" applyAlignment="1">
      <alignment horizontal="center"/>
    </xf>
    <xf numFmtId="44" fontId="8" fillId="4" borderId="6" xfId="2" applyFont="1" applyFill="1" applyBorder="1" applyAlignment="1">
      <alignment horizontal="center"/>
    </xf>
    <xf numFmtId="164" fontId="8" fillId="4" borderId="6" xfId="4" applyNumberFormat="1" applyFont="1" applyFill="1" applyBorder="1" applyAlignment="1">
      <alignment horizontal="center"/>
    </xf>
    <xf numFmtId="0" fontId="5" fillId="0" borderId="0" xfId="4" applyFont="1" applyAlignment="1">
      <alignment vertical="center"/>
    </xf>
    <xf numFmtId="44" fontId="8" fillId="4" borderId="5" xfId="2" applyFont="1" applyFill="1" applyBorder="1" applyAlignment="1">
      <alignment horizontal="center"/>
    </xf>
    <xf numFmtId="0" fontId="4" fillId="5" borderId="7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/>
    </xf>
    <xf numFmtId="44" fontId="10" fillId="5" borderId="10" xfId="2" applyFont="1" applyFill="1" applyBorder="1" applyAlignment="1">
      <alignment horizontal="center" vertical="center"/>
    </xf>
    <xf numFmtId="44" fontId="4" fillId="5" borderId="10" xfId="2" applyFont="1" applyFill="1" applyBorder="1" applyAlignment="1">
      <alignment horizontal="center" vertical="center"/>
    </xf>
    <xf numFmtId="44" fontId="4" fillId="5" borderId="8" xfId="2" applyFont="1" applyFill="1" applyBorder="1" applyAlignment="1">
      <alignment horizontal="right"/>
    </xf>
    <xf numFmtId="0" fontId="5" fillId="0" borderId="0" xfId="4" applyFont="1" applyFill="1" applyAlignment="1">
      <alignment vertical="center"/>
    </xf>
    <xf numFmtId="44" fontId="4" fillId="5" borderId="9" xfId="2" applyFont="1" applyFill="1" applyBorder="1" applyAlignment="1">
      <alignment horizontal="center" vertical="center"/>
    </xf>
    <xf numFmtId="164" fontId="4" fillId="5" borderId="10" xfId="1" applyNumberFormat="1" applyFont="1" applyFill="1" applyBorder="1" applyAlignment="1">
      <alignment horizontal="center" vertical="center"/>
    </xf>
    <xf numFmtId="44" fontId="8" fillId="6" borderId="2" xfId="2" applyFont="1" applyFill="1" applyBorder="1"/>
    <xf numFmtId="0" fontId="4" fillId="0" borderId="7" xfId="4" applyFont="1" applyFill="1" applyBorder="1" applyAlignment="1">
      <alignment horizontal="center" vertical="center"/>
    </xf>
    <xf numFmtId="0" fontId="4" fillId="0" borderId="7" xfId="4" quotePrefix="1" applyFont="1" applyFill="1" applyBorder="1" applyAlignment="1">
      <alignment horizontal="center" vertical="center"/>
    </xf>
    <xf numFmtId="44" fontId="10" fillId="5" borderId="9" xfId="2" applyFont="1" applyFill="1" applyBorder="1" applyAlignment="1">
      <alignment horizontal="center" vertical="center"/>
    </xf>
    <xf numFmtId="44" fontId="4" fillId="0" borderId="8" xfId="2" applyFont="1" applyFill="1" applyBorder="1" applyAlignment="1">
      <alignment horizontal="center" vertical="center"/>
    </xf>
    <xf numFmtId="0" fontId="4" fillId="7" borderId="7" xfId="4" applyFont="1" applyFill="1" applyBorder="1" applyAlignment="1">
      <alignment horizontal="center" vertical="center"/>
    </xf>
    <xf numFmtId="0" fontId="4" fillId="7" borderId="8" xfId="4" applyFont="1" applyFill="1" applyBorder="1" applyAlignment="1">
      <alignment vertical="center" wrapText="1"/>
    </xf>
    <xf numFmtId="44" fontId="4" fillId="7" borderId="8" xfId="2" applyFont="1" applyFill="1" applyBorder="1" applyAlignment="1">
      <alignment horizontal="center" vertical="center"/>
    </xf>
    <xf numFmtId="44" fontId="4" fillId="7" borderId="10" xfId="2" applyFont="1" applyFill="1" applyBorder="1" applyAlignment="1">
      <alignment horizontal="center" vertical="center"/>
    </xf>
    <xf numFmtId="0" fontId="4" fillId="7" borderId="11" xfId="4" applyFont="1" applyFill="1" applyBorder="1" applyAlignment="1">
      <alignment horizontal="center" vertical="center"/>
    </xf>
    <xf numFmtId="44" fontId="4" fillId="7" borderId="12" xfId="2" applyFont="1" applyFill="1" applyBorder="1" applyAlignment="1">
      <alignment horizontal="center" vertical="center"/>
    </xf>
    <xf numFmtId="0" fontId="4" fillId="0" borderId="8" xfId="4" applyFont="1" applyFill="1" applyBorder="1" applyAlignment="1">
      <alignment vertical="center" wrapText="1"/>
    </xf>
    <xf numFmtId="0" fontId="5" fillId="0" borderId="0" xfId="4" applyFont="1" applyFill="1"/>
    <xf numFmtId="0" fontId="4" fillId="7" borderId="11" xfId="4" quotePrefix="1" applyFont="1" applyFill="1" applyBorder="1" applyAlignment="1">
      <alignment horizontal="center" vertical="center"/>
    </xf>
    <xf numFmtId="164" fontId="4" fillId="5" borderId="9" xfId="1" applyNumberFormat="1" applyFont="1" applyFill="1" applyBorder="1" applyAlignment="1">
      <alignment horizontal="center" vertical="center"/>
    </xf>
    <xf numFmtId="0" fontId="4" fillId="4" borderId="14" xfId="4" applyFont="1" applyFill="1" applyBorder="1" applyAlignment="1">
      <alignment horizontal="center"/>
    </xf>
    <xf numFmtId="0" fontId="8" fillId="4" borderId="2" xfId="4" applyFont="1" applyFill="1" applyBorder="1" applyAlignment="1">
      <alignment horizontal="center"/>
    </xf>
    <xf numFmtId="44" fontId="8" fillId="4" borderId="15" xfId="2" applyFont="1" applyFill="1" applyBorder="1"/>
    <xf numFmtId="164" fontId="8" fillId="4" borderId="15" xfId="1" applyNumberFormat="1" applyFont="1" applyFill="1" applyBorder="1" applyAlignment="1">
      <alignment horizontal="center"/>
    </xf>
    <xf numFmtId="44" fontId="8" fillId="4" borderId="2" xfId="2" applyFont="1" applyFill="1" applyBorder="1"/>
    <xf numFmtId="44" fontId="4" fillId="0" borderId="9" xfId="2" applyFont="1" applyFill="1" applyBorder="1" applyAlignment="1">
      <alignment horizontal="right"/>
    </xf>
    <xf numFmtId="44" fontId="10" fillId="0" borderId="9" xfId="2" applyFont="1" applyFill="1" applyBorder="1" applyAlignment="1">
      <alignment horizontal="right" vertical="center"/>
    </xf>
    <xf numFmtId="44" fontId="4" fillId="0" borderId="8" xfId="2" applyFont="1" applyFill="1" applyBorder="1" applyAlignment="1">
      <alignment horizontal="right" vertical="center"/>
    </xf>
    <xf numFmtId="0" fontId="8" fillId="6" borderId="2" xfId="4" applyFont="1" applyFill="1" applyBorder="1" applyAlignment="1">
      <alignment horizontal="center"/>
    </xf>
    <xf numFmtId="44" fontId="8" fillId="6" borderId="15" xfId="2" applyFont="1" applyFill="1" applyBorder="1"/>
    <xf numFmtId="44" fontId="9" fillId="6" borderId="15" xfId="2" applyFont="1" applyFill="1" applyBorder="1"/>
    <xf numFmtId="0" fontId="4" fillId="6" borderId="14" xfId="4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44" fontId="10" fillId="0" borderId="8" xfId="2" applyFont="1" applyFill="1" applyBorder="1" applyAlignment="1">
      <alignment horizontal="right" vertical="center"/>
    </xf>
    <xf numFmtId="0" fontId="4" fillId="5" borderId="8" xfId="4" applyFont="1" applyFill="1" applyBorder="1" applyAlignment="1">
      <alignment horizontal="center" vertical="center"/>
    </xf>
    <xf numFmtId="44" fontId="4" fillId="5" borderId="13" xfId="2" applyFont="1" applyFill="1" applyBorder="1" applyAlignment="1">
      <alignment horizontal="center" vertical="center"/>
    </xf>
    <xf numFmtId="0" fontId="4" fillId="5" borderId="8" xfId="4" quotePrefix="1" applyFont="1" applyFill="1" applyBorder="1" applyAlignment="1">
      <alignment horizontal="center" vertical="center"/>
    </xf>
    <xf numFmtId="0" fontId="4" fillId="5" borderId="8" xfId="4" applyFont="1" applyFill="1" applyBorder="1" applyAlignment="1">
      <alignment vertical="center" wrapText="1"/>
    </xf>
    <xf numFmtId="44" fontId="4" fillId="5" borderId="9" xfId="2" applyFont="1" applyFill="1" applyBorder="1" applyAlignment="1">
      <alignment horizontal="right" vertical="center"/>
    </xf>
    <xf numFmtId="44" fontId="10" fillId="5" borderId="9" xfId="2" applyFont="1" applyFill="1" applyBorder="1" applyAlignment="1">
      <alignment horizontal="right" vertical="center"/>
    </xf>
    <xf numFmtId="44" fontId="4" fillId="5" borderId="8" xfId="2" applyFont="1" applyFill="1" applyBorder="1" applyAlignment="1">
      <alignment horizontal="right" vertical="center"/>
    </xf>
    <xf numFmtId="0" fontId="4" fillId="0" borderId="8" xfId="4" applyFont="1" applyBorder="1"/>
    <xf numFmtId="44" fontId="4" fillId="0" borderId="8" xfId="2" applyFont="1" applyFill="1" applyBorder="1" applyAlignment="1">
      <alignment horizontal="right"/>
    </xf>
    <xf numFmtId="44" fontId="4" fillId="0" borderId="13" xfId="2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/>
    </xf>
    <xf numFmtId="0" fontId="4" fillId="0" borderId="0" xfId="4" applyFont="1" applyFill="1"/>
    <xf numFmtId="44" fontId="4" fillId="0" borderId="0" xfId="2" applyFont="1" applyFill="1" applyAlignment="1">
      <alignment horizontal="right"/>
    </xf>
    <xf numFmtId="44" fontId="12" fillId="0" borderId="0" xfId="2" applyFont="1" applyFill="1" applyAlignment="1">
      <alignment horizontal="right"/>
    </xf>
    <xf numFmtId="44" fontId="13" fillId="0" borderId="0" xfId="2" applyFont="1" applyFill="1" applyAlignment="1">
      <alignment horizontal="right"/>
    </xf>
    <xf numFmtId="44" fontId="13" fillId="0" borderId="0" xfId="2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44" fontId="4" fillId="7" borderId="13" xfId="2" applyFont="1" applyFill="1" applyBorder="1" applyAlignment="1">
      <alignment horizontal="center" vertical="center"/>
    </xf>
    <xf numFmtId="44" fontId="4" fillId="7" borderId="12" xfId="2" applyFont="1" applyFill="1" applyBorder="1" applyAlignment="1">
      <alignment horizontal="center" vertical="center"/>
    </xf>
    <xf numFmtId="44" fontId="4" fillId="7" borderId="13" xfId="2" applyFont="1" applyFill="1" applyBorder="1" applyAlignment="1">
      <alignment horizontal="center" vertical="center" wrapText="1"/>
    </xf>
    <xf numFmtId="44" fontId="4" fillId="7" borderId="12" xfId="2" applyFont="1" applyFill="1" applyBorder="1" applyAlignment="1">
      <alignment horizontal="center" vertical="center" wrapText="1"/>
    </xf>
  </cellXfs>
  <cellStyles count="7">
    <cellStyle name="Milliers" xfId="1" builtinId="3"/>
    <cellStyle name="Milliers 2" xfId="6"/>
    <cellStyle name="Monétaire" xfId="2" builtinId="4"/>
    <cellStyle name="Monétaire 2" xfId="5"/>
    <cellStyle name="Normal" xfId="0" builtinId="0"/>
    <cellStyle name="Normal_0_Prospective_Veigne_Aout2011" xfId="4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agiaires\AnneLaure\Mes%20documents\CORBEIL\dossier%20Corbeil\donn&#233;es%20TPU\module%203%20(taux_A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veigne.fr/COMMUN/MISSIONS/FONT-IN/JR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veigne.fr/Offres%20finances/Missions%20en%20cours/Communes/St%20Vaast/Calculs/TABL%20RECAP%20DOSSIER%20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veigne.fr/exchange/veronique.rubio/Bo%C3%AEte%20de%20r%C3%A9ception/RE:%20Prospective.EML/1_multipart_xF8FF_3_PROSPECTIVE%20FINANCIERE%20V3%20NOV%202008.xls/C58EA28C-18C0-4a97-9AF2-036E93DDAFB3/Classeur%20analyse%20financiere%20M14%20KPMG-%20DEFINITI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veigne.fr/Documents%20and%20Settings/secretin/Local%20Settings/Temporary%20Internet%20Files/OLK10/Classeur%20analyse%20financiere%20M14%20KPM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veigne.fr/Offres%20finances/Missions%20termin&#233;es%200103/communes/Montmagny/montSAISI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veigne.fr/Documents%20and%20Settings/GREGOIRE#\My Documents\TG\atgreg\CC Fourmies\mission 2003\mission TPU\calculs\fiscalit&#233; SI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TMP2"/>
      <sheetName val="Util graph"/>
      <sheetName val="Graphique 1"/>
      <sheetName val="Choix"/>
      <sheetName val="Graphique 2"/>
      <sheetName val="Ecarts de taux"/>
      <sheetName val="Graphique 3"/>
      <sheetName val="Taux applicables (1)"/>
      <sheetName val="Taux applicables (2)"/>
      <sheetName val="Produit TP perçu"/>
      <sheetName val="Correction uniforme"/>
      <sheetName val="Taux appliqués"/>
      <sheetName val="Attributions_Comp"/>
    </sheetNames>
    <sheetDataSet>
      <sheetData sheetId="0" refreshError="1">
        <row r="5">
          <cell r="B5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"/>
      <sheetName val="COMPET"/>
      <sheetName val="Saisie investissement"/>
      <sheetName val="SYNDICAT 1"/>
      <sheetName val="COMMUNE 1"/>
      <sheetName val="COMMUNE 2"/>
      <sheetName val="COMMUNE 3"/>
      <sheetName val="COMMUNE 4"/>
      <sheetName val="COMMUNE 5"/>
      <sheetName val="COMMUNE 6"/>
      <sheetName val="COMMUNE 7"/>
      <sheetName val="COMMUNE 8"/>
      <sheetName val="COMMUNE 9"/>
      <sheetName val="COMMUNE 10"/>
      <sheetName val="COMMUNE 11"/>
      <sheetName val="FONCT NOUV COMM"/>
      <sheetName val="FCT TRANSF SYNT NAT"/>
      <sheetName val="FCT TRANSF SYNT COMP"/>
      <sheetName val="PROG INV PREV"/>
      <sheetName val="AUTRES DATA COMMUNES"/>
      <sheetName val="DATA GROUP EXIST"/>
    </sheetNames>
    <sheetDataSet>
      <sheetData sheetId="0" refreshError="1">
        <row r="44">
          <cell r="B44" t="str">
            <v>Vernou La Celle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"/>
      <sheetName val="PRFONC"/>
      <sheetName val="PRINV"/>
      <sheetName val="SIG"/>
      <sheetName val="TFIBUDG"/>
      <sheetName val="TABFIN"/>
      <sheetName val="DIAG"/>
      <sheetName val="data m12-m14"/>
    </sheetNames>
    <sheetDataSet>
      <sheetData sheetId="0" refreshError="1">
        <row r="11">
          <cell r="E11">
            <v>1997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RE"/>
      <sheetName val="saisie CA BP"/>
      <sheetName val="saisie CG Bs"/>
      <sheetName val="RATIOS DGCP"/>
      <sheetName val="SIG - fonct"/>
      <sheetName val="ANA Inv"/>
      <sheetName val="Fin. invest"/>
      <sheetName val="SituaFin"/>
      <sheetName val="TabFin"/>
      <sheetName val="Vues G SF"/>
      <sheetName val="70"/>
      <sheetName val="73"/>
      <sheetName val="75"/>
      <sheetName val="74"/>
      <sheetName val="011"/>
      <sheetName val="012"/>
      <sheetName val="65"/>
      <sheetName val="Dép. équip."/>
      <sheetName val="Dette"/>
      <sheetName val="DETTE pro"/>
      <sheetName val="PPI- FCTVA-amort-Subv"/>
      <sheetName val="BDD OP SI"/>
      <sheetName val="Opérat°"/>
      <sheetName val="Etude par fonctions"/>
      <sheetName val="saisie CG detail"/>
      <sheetName val="ana Investissement"/>
      <sheetName val="explic SituaFin"/>
      <sheetName val="analfin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RE"/>
      <sheetName val="saisie CA BP"/>
      <sheetName val="saisie CG Bs"/>
      <sheetName val="ana budget 1"/>
      <sheetName val="ana budget 2"/>
      <sheetName val="SituaFin"/>
      <sheetName val="TabFin"/>
      <sheetName val="saisie CG detail"/>
      <sheetName val="expSynth."/>
      <sheetName val="expl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RE"/>
      <sheetName val="DGENE"/>
      <sheetName val="M12 à 2 chiffres"/>
      <sheetName val="Table de transcription"/>
      <sheetName val="Transcription exploitée"/>
      <sheetName val="FONCT"/>
      <sheetName val="INVEST"/>
      <sheetName val="Situafin2"/>
      <sheetName val="tabfin2"/>
      <sheetName val="Données3"/>
      <sheetName val="Données 4"/>
      <sheetName val="SIG"/>
      <sheetName val="DCGES"/>
      <sheetName val="DFISC"/>
      <sheetName val="DDOT"/>
      <sheetName val="DDETTE"/>
      <sheetName val="RESULT"/>
      <sheetName val="ENGAG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"/>
      <sheetName val="DATA GROUP EXIST"/>
      <sheetName val="DATA COMMUNES Rétro"/>
      <sheetName val="DATA COMMUNES année N"/>
      <sheetName val="évolution des 3TM"/>
      <sheetName val="AUTRES DATA COMMUNES"/>
      <sheetName val="TMPAGGLO"/>
      <sheetName val="SIMU Impact commune"/>
      <sheetName val="PROSP COMPENSATIONS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tabSelected="1" topLeftCell="C1" workbookViewId="0">
      <selection activeCell="S4" sqref="S1:T1048576"/>
    </sheetView>
  </sheetViews>
  <sheetFormatPr baseColWidth="10" defaultColWidth="11.44140625" defaultRowHeight="15.6" x14ac:dyDescent="0.3"/>
  <cols>
    <col min="1" max="1" width="11.5546875" style="2" bestFit="1" customWidth="1"/>
    <col min="2" max="2" width="14" style="2" customWidth="1"/>
    <col min="3" max="3" width="11.5546875" style="2" bestFit="1" customWidth="1"/>
    <col min="4" max="4" width="9.44140625" style="2" customWidth="1"/>
    <col min="5" max="5" width="11.5546875" style="2" bestFit="1" customWidth="1"/>
    <col min="6" max="6" width="55.44140625" style="2" bestFit="1" customWidth="1"/>
    <col min="7" max="20" width="14.44140625" style="3" hidden="1" customWidth="1"/>
    <col min="21" max="23" width="14.44140625" style="3" customWidth="1"/>
    <col min="24" max="24" width="79.5546875" style="2" bestFit="1" customWidth="1"/>
    <col min="25" max="16384" width="11.44140625" style="2"/>
  </cols>
  <sheetData>
    <row r="1" spans="1:24" x14ac:dyDescent="0.3">
      <c r="A1" s="1" t="s">
        <v>0</v>
      </c>
    </row>
    <row r="3" spans="1:24" x14ac:dyDescent="0.3">
      <c r="B3" s="1" t="s">
        <v>1</v>
      </c>
    </row>
    <row r="5" spans="1:24" x14ac:dyDescent="0.3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9</v>
      </c>
      <c r="M5" s="5" t="s">
        <v>13</v>
      </c>
      <c r="N5" s="5" t="s">
        <v>14</v>
      </c>
      <c r="O5" s="5" t="s">
        <v>15</v>
      </c>
      <c r="P5" s="5" t="s">
        <v>9</v>
      </c>
      <c r="Q5" s="5" t="s">
        <v>16</v>
      </c>
      <c r="R5" s="5" t="s">
        <v>17</v>
      </c>
      <c r="S5" s="5" t="s">
        <v>18</v>
      </c>
      <c r="T5" s="6" t="s">
        <v>9</v>
      </c>
      <c r="U5" s="6" t="s">
        <v>19</v>
      </c>
      <c r="V5" s="6" t="s">
        <v>17</v>
      </c>
      <c r="W5" s="6" t="s">
        <v>20</v>
      </c>
      <c r="X5" s="7" t="s">
        <v>21</v>
      </c>
    </row>
    <row r="6" spans="1:24" x14ac:dyDescent="0.3">
      <c r="A6" s="8" t="s">
        <v>22</v>
      </c>
      <c r="B6" s="8" t="s">
        <v>23</v>
      </c>
      <c r="C6" s="8">
        <v>830</v>
      </c>
      <c r="D6" s="8" t="s">
        <v>24</v>
      </c>
      <c r="E6" s="8">
        <v>60623</v>
      </c>
      <c r="F6" s="8" t="s">
        <v>25</v>
      </c>
      <c r="G6" s="9"/>
      <c r="H6" s="9"/>
      <c r="I6" s="9"/>
      <c r="J6" s="10"/>
      <c r="K6" s="9">
        <v>0</v>
      </c>
      <c r="L6" s="9">
        <v>0</v>
      </c>
      <c r="M6" s="9">
        <v>0</v>
      </c>
      <c r="N6" s="10">
        <v>0</v>
      </c>
      <c r="O6" s="9">
        <v>440</v>
      </c>
      <c r="P6" s="9"/>
      <c r="Q6" s="9">
        <f>O6+P6</f>
        <v>440</v>
      </c>
      <c r="R6" s="10">
        <v>324</v>
      </c>
      <c r="S6" s="9">
        <v>0</v>
      </c>
      <c r="T6" s="9"/>
      <c r="U6" s="9">
        <f>S6+T6</f>
        <v>0</v>
      </c>
      <c r="V6" s="9">
        <v>0</v>
      </c>
      <c r="W6" s="11"/>
      <c r="X6" s="4"/>
    </row>
    <row r="7" spans="1:24" x14ac:dyDescent="0.3">
      <c r="A7" s="8" t="s">
        <v>22</v>
      </c>
      <c r="B7" s="8" t="s">
        <v>23</v>
      </c>
      <c r="C7" s="8">
        <v>830</v>
      </c>
      <c r="D7" s="8" t="s">
        <v>24</v>
      </c>
      <c r="E7" s="8">
        <v>60632</v>
      </c>
      <c r="F7" s="8" t="s">
        <v>26</v>
      </c>
      <c r="G7" s="9">
        <v>600</v>
      </c>
      <c r="H7" s="9">
        <v>-170</v>
      </c>
      <c r="I7" s="9">
        <v>430</v>
      </c>
      <c r="J7" s="10">
        <v>249.6</v>
      </c>
      <c r="K7" s="9">
        <v>100</v>
      </c>
      <c r="L7" s="9">
        <v>0</v>
      </c>
      <c r="M7" s="9">
        <f>K7+L7</f>
        <v>100</v>
      </c>
      <c r="N7" s="10">
        <v>0</v>
      </c>
      <c r="O7" s="9">
        <v>280</v>
      </c>
      <c r="P7" s="9">
        <v>-25</v>
      </c>
      <c r="Q7" s="9">
        <f t="shared" ref="Q7:Q42" si="0">O7+P7</f>
        <v>255</v>
      </c>
      <c r="R7" s="10">
        <v>0</v>
      </c>
      <c r="S7" s="9">
        <v>0</v>
      </c>
      <c r="T7" s="9"/>
      <c r="U7" s="9">
        <f t="shared" ref="U7:U71" si="1">S7+T7</f>
        <v>0</v>
      </c>
      <c r="V7" s="9">
        <v>0</v>
      </c>
      <c r="W7" s="9">
        <v>0</v>
      </c>
      <c r="X7" s="4"/>
    </row>
    <row r="8" spans="1:24" x14ac:dyDescent="0.3">
      <c r="A8" s="8" t="s">
        <v>22</v>
      </c>
      <c r="B8" s="8" t="s">
        <v>23</v>
      </c>
      <c r="C8" s="8">
        <v>830</v>
      </c>
      <c r="D8" s="8" t="s">
        <v>24</v>
      </c>
      <c r="E8" s="8" t="s">
        <v>27</v>
      </c>
      <c r="F8" s="8" t="s">
        <v>28</v>
      </c>
      <c r="G8" s="9">
        <v>235</v>
      </c>
      <c r="H8" s="9">
        <v>0</v>
      </c>
      <c r="I8" s="9">
        <v>235</v>
      </c>
      <c r="J8" s="10">
        <v>70.819999999999993</v>
      </c>
      <c r="K8" s="9">
        <v>70</v>
      </c>
      <c r="L8" s="9">
        <v>-55</v>
      </c>
      <c r="M8" s="9">
        <f t="shared" ref="M8:M42" si="2">K8+L8</f>
        <v>15</v>
      </c>
      <c r="N8" s="10">
        <v>14.99</v>
      </c>
      <c r="O8" s="9">
        <v>15</v>
      </c>
      <c r="P8" s="9">
        <v>25</v>
      </c>
      <c r="Q8" s="9">
        <f t="shared" si="0"/>
        <v>40</v>
      </c>
      <c r="R8" s="10">
        <v>38.04</v>
      </c>
      <c r="S8" s="9">
        <v>40</v>
      </c>
      <c r="T8" s="9"/>
      <c r="U8" s="9">
        <f t="shared" si="1"/>
        <v>40</v>
      </c>
      <c r="V8" s="9">
        <v>24.35</v>
      </c>
      <c r="W8" s="9">
        <v>90</v>
      </c>
      <c r="X8" s="4"/>
    </row>
    <row r="9" spans="1:24" hidden="1" x14ac:dyDescent="0.3">
      <c r="A9" s="8" t="s">
        <v>22</v>
      </c>
      <c r="B9" s="8" t="s">
        <v>23</v>
      </c>
      <c r="C9" s="8">
        <v>830</v>
      </c>
      <c r="D9" s="8" t="s">
        <v>24</v>
      </c>
      <c r="E9" s="8">
        <v>6132</v>
      </c>
      <c r="F9" s="8" t="s">
        <v>29</v>
      </c>
      <c r="G9" s="9">
        <v>0</v>
      </c>
      <c r="H9" s="9">
        <v>0</v>
      </c>
      <c r="I9" s="9">
        <v>0</v>
      </c>
      <c r="J9" s="10">
        <v>0</v>
      </c>
      <c r="K9" s="9">
        <f>2870+1800</f>
        <v>4670</v>
      </c>
      <c r="L9" s="9"/>
      <c r="M9" s="9">
        <f t="shared" si="2"/>
        <v>4670</v>
      </c>
      <c r="N9" s="10">
        <v>4477.8</v>
      </c>
      <c r="O9" s="9">
        <v>0</v>
      </c>
      <c r="P9" s="9"/>
      <c r="Q9" s="9">
        <f t="shared" si="0"/>
        <v>0</v>
      </c>
      <c r="R9" s="10">
        <v>0</v>
      </c>
      <c r="S9" s="9">
        <v>0</v>
      </c>
      <c r="T9" s="9"/>
      <c r="U9" s="9">
        <f t="shared" si="1"/>
        <v>0</v>
      </c>
      <c r="V9" s="9"/>
      <c r="W9" s="9"/>
      <c r="X9" s="4"/>
    </row>
    <row r="10" spans="1:24" hidden="1" x14ac:dyDescent="0.3">
      <c r="A10" s="8" t="s">
        <v>22</v>
      </c>
      <c r="B10" s="8" t="s">
        <v>23</v>
      </c>
      <c r="C10" s="8">
        <v>830</v>
      </c>
      <c r="D10" s="8" t="s">
        <v>24</v>
      </c>
      <c r="E10" s="8" t="s">
        <v>30</v>
      </c>
      <c r="F10" s="8" t="s">
        <v>31</v>
      </c>
      <c r="G10" s="9">
        <v>0</v>
      </c>
      <c r="H10" s="9">
        <v>0</v>
      </c>
      <c r="I10" s="9">
        <v>0</v>
      </c>
      <c r="J10" s="10">
        <v>0</v>
      </c>
      <c r="K10" s="9">
        <v>0</v>
      </c>
      <c r="L10" s="9">
        <v>0</v>
      </c>
      <c r="M10" s="9">
        <f>K10+L10</f>
        <v>0</v>
      </c>
      <c r="N10" s="10">
        <v>0</v>
      </c>
      <c r="O10" s="9">
        <v>0</v>
      </c>
      <c r="P10" s="9"/>
      <c r="Q10" s="9">
        <f t="shared" si="0"/>
        <v>0</v>
      </c>
      <c r="R10" s="10">
        <v>0</v>
      </c>
      <c r="S10" s="9">
        <v>0</v>
      </c>
      <c r="T10" s="9"/>
      <c r="U10" s="9">
        <f t="shared" si="1"/>
        <v>0</v>
      </c>
      <c r="V10" s="9"/>
      <c r="W10" s="9"/>
      <c r="X10" s="4"/>
    </row>
    <row r="11" spans="1:24" hidden="1" x14ac:dyDescent="0.3">
      <c r="A11" s="8" t="s">
        <v>22</v>
      </c>
      <c r="B11" s="8" t="s">
        <v>32</v>
      </c>
      <c r="C11" s="8">
        <v>830</v>
      </c>
      <c r="D11" s="8" t="s">
        <v>24</v>
      </c>
      <c r="E11" s="8">
        <v>6156</v>
      </c>
      <c r="F11" s="8" t="s">
        <v>33</v>
      </c>
      <c r="G11" s="9">
        <v>180</v>
      </c>
      <c r="H11" s="9">
        <v>0</v>
      </c>
      <c r="I11" s="9">
        <v>180</v>
      </c>
      <c r="J11" s="10">
        <v>0</v>
      </c>
      <c r="K11" s="9">
        <v>0</v>
      </c>
      <c r="L11" s="9"/>
      <c r="M11" s="9">
        <f t="shared" si="2"/>
        <v>0</v>
      </c>
      <c r="N11" s="10">
        <v>0</v>
      </c>
      <c r="O11" s="9">
        <v>0</v>
      </c>
      <c r="P11" s="9"/>
      <c r="Q11" s="9">
        <f t="shared" si="0"/>
        <v>0</v>
      </c>
      <c r="R11" s="10">
        <v>0</v>
      </c>
      <c r="S11" s="9">
        <v>0</v>
      </c>
      <c r="T11" s="9"/>
      <c r="U11" s="9">
        <f t="shared" si="1"/>
        <v>0</v>
      </c>
      <c r="V11" s="9"/>
      <c r="W11" s="9"/>
      <c r="X11" s="4"/>
    </row>
    <row r="12" spans="1:24" hidden="1" x14ac:dyDescent="0.3">
      <c r="A12" s="8" t="s">
        <v>22</v>
      </c>
      <c r="B12" s="8" t="s">
        <v>23</v>
      </c>
      <c r="C12" s="8">
        <v>830</v>
      </c>
      <c r="D12" s="8" t="s">
        <v>24</v>
      </c>
      <c r="E12" s="8">
        <v>617</v>
      </c>
      <c r="F12" s="8" t="s">
        <v>34</v>
      </c>
      <c r="G12" s="9">
        <v>0</v>
      </c>
      <c r="H12" s="9">
        <v>0</v>
      </c>
      <c r="I12" s="9">
        <v>0</v>
      </c>
      <c r="J12" s="10">
        <v>0</v>
      </c>
      <c r="K12" s="9">
        <v>2000</v>
      </c>
      <c r="L12" s="9">
        <v>0</v>
      </c>
      <c r="M12" s="9">
        <f t="shared" si="2"/>
        <v>2000</v>
      </c>
      <c r="N12" s="10">
        <v>2000</v>
      </c>
      <c r="O12" s="9">
        <v>0</v>
      </c>
      <c r="P12" s="9"/>
      <c r="Q12" s="9">
        <f t="shared" si="0"/>
        <v>0</v>
      </c>
      <c r="R12" s="10">
        <v>0</v>
      </c>
      <c r="S12" s="9">
        <v>0</v>
      </c>
      <c r="T12" s="9"/>
      <c r="U12" s="9">
        <f t="shared" si="1"/>
        <v>0</v>
      </c>
      <c r="V12" s="9"/>
      <c r="W12" s="9"/>
      <c r="X12" s="4"/>
    </row>
    <row r="13" spans="1:24" hidden="1" x14ac:dyDescent="0.3">
      <c r="A13" s="8" t="s">
        <v>22</v>
      </c>
      <c r="B13" s="8" t="s">
        <v>23</v>
      </c>
      <c r="C13" s="8">
        <v>830</v>
      </c>
      <c r="D13" s="8" t="s">
        <v>24</v>
      </c>
      <c r="E13" s="8">
        <v>6182</v>
      </c>
      <c r="F13" s="8" t="s">
        <v>35</v>
      </c>
      <c r="G13" s="9"/>
      <c r="H13" s="9"/>
      <c r="I13" s="9"/>
      <c r="J13" s="10"/>
      <c r="K13" s="9">
        <v>0</v>
      </c>
      <c r="L13" s="9">
        <v>55</v>
      </c>
      <c r="M13" s="9">
        <f t="shared" si="2"/>
        <v>55</v>
      </c>
      <c r="N13" s="10">
        <v>55</v>
      </c>
      <c r="O13" s="9">
        <v>0</v>
      </c>
      <c r="P13" s="9"/>
      <c r="Q13" s="9">
        <f t="shared" si="0"/>
        <v>0</v>
      </c>
      <c r="R13" s="10">
        <v>0</v>
      </c>
      <c r="S13" s="9">
        <v>0</v>
      </c>
      <c r="T13" s="9"/>
      <c r="U13" s="9">
        <f t="shared" si="1"/>
        <v>0</v>
      </c>
      <c r="V13" s="9"/>
      <c r="W13" s="9"/>
      <c r="X13" s="4"/>
    </row>
    <row r="14" spans="1:24" x14ac:dyDescent="0.3">
      <c r="A14" s="8" t="s">
        <v>22</v>
      </c>
      <c r="B14" s="8" t="s">
        <v>23</v>
      </c>
      <c r="C14" s="8">
        <v>830</v>
      </c>
      <c r="D14" s="8" t="s">
        <v>24</v>
      </c>
      <c r="E14" s="8">
        <v>6184</v>
      </c>
      <c r="F14" s="8" t="s">
        <v>36</v>
      </c>
      <c r="G14" s="9"/>
      <c r="H14" s="9"/>
      <c r="I14" s="9"/>
      <c r="J14" s="10"/>
      <c r="K14" s="9">
        <v>0</v>
      </c>
      <c r="L14" s="9">
        <v>0</v>
      </c>
      <c r="M14" s="9">
        <v>0</v>
      </c>
      <c r="N14" s="10">
        <v>0</v>
      </c>
      <c r="O14" s="9">
        <v>450</v>
      </c>
      <c r="P14" s="9"/>
      <c r="Q14" s="9">
        <f t="shared" si="0"/>
        <v>450</v>
      </c>
      <c r="R14" s="10">
        <v>0</v>
      </c>
      <c r="S14" s="9">
        <v>350</v>
      </c>
      <c r="T14" s="9"/>
      <c r="U14" s="9">
        <f t="shared" si="1"/>
        <v>350</v>
      </c>
      <c r="V14" s="9">
        <v>350</v>
      </c>
      <c r="W14" s="9">
        <v>650</v>
      </c>
      <c r="X14" s="4" t="s">
        <v>37</v>
      </c>
    </row>
    <row r="15" spans="1:24" x14ac:dyDescent="0.3">
      <c r="A15" s="8" t="s">
        <v>22</v>
      </c>
      <c r="B15" s="8" t="s">
        <v>23</v>
      </c>
      <c r="C15" s="8">
        <v>830</v>
      </c>
      <c r="D15" s="8" t="s">
        <v>24</v>
      </c>
      <c r="E15" s="8">
        <v>6185</v>
      </c>
      <c r="F15" s="8" t="s">
        <v>38</v>
      </c>
      <c r="G15" s="9"/>
      <c r="H15" s="9"/>
      <c r="I15" s="9"/>
      <c r="J15" s="10"/>
      <c r="K15" s="9">
        <v>0</v>
      </c>
      <c r="L15" s="9">
        <v>0</v>
      </c>
      <c r="M15" s="9">
        <v>0</v>
      </c>
      <c r="N15" s="10">
        <v>0</v>
      </c>
      <c r="O15" s="9">
        <v>150</v>
      </c>
      <c r="P15" s="9"/>
      <c r="Q15" s="9">
        <f t="shared" si="0"/>
        <v>150</v>
      </c>
      <c r="R15" s="10">
        <v>0</v>
      </c>
      <c r="S15" s="9">
        <v>150</v>
      </c>
      <c r="T15" s="9"/>
      <c r="U15" s="9">
        <f t="shared" si="1"/>
        <v>150</v>
      </c>
      <c r="V15" s="9">
        <v>0</v>
      </c>
      <c r="W15" s="9">
        <v>0</v>
      </c>
      <c r="X15" s="4" t="s">
        <v>39</v>
      </c>
    </row>
    <row r="16" spans="1:24" x14ac:dyDescent="0.3">
      <c r="A16" s="8" t="s">
        <v>22</v>
      </c>
      <c r="B16" s="8" t="s">
        <v>32</v>
      </c>
      <c r="C16" s="8">
        <v>830</v>
      </c>
      <c r="D16" s="8" t="s">
        <v>24</v>
      </c>
      <c r="E16" s="8" t="s">
        <v>40</v>
      </c>
      <c r="F16" s="8" t="s">
        <v>41</v>
      </c>
      <c r="G16" s="12">
        <v>80</v>
      </c>
      <c r="H16" s="12">
        <v>0</v>
      </c>
      <c r="I16" s="12">
        <v>80</v>
      </c>
      <c r="J16" s="10">
        <v>40.5</v>
      </c>
      <c r="K16" s="12">
        <v>55</v>
      </c>
      <c r="L16" s="12">
        <v>0</v>
      </c>
      <c r="M16" s="12">
        <f t="shared" si="2"/>
        <v>55</v>
      </c>
      <c r="N16" s="10">
        <v>165.4</v>
      </c>
      <c r="O16" s="12">
        <v>60</v>
      </c>
      <c r="P16" s="12"/>
      <c r="Q16" s="12">
        <f t="shared" si="0"/>
        <v>60</v>
      </c>
      <c r="R16" s="10">
        <v>59.7</v>
      </c>
      <c r="S16" s="12">
        <v>75</v>
      </c>
      <c r="T16" s="12"/>
      <c r="U16" s="12">
        <f t="shared" si="1"/>
        <v>75</v>
      </c>
      <c r="V16" s="12">
        <v>188</v>
      </c>
      <c r="W16" s="12">
        <v>50</v>
      </c>
      <c r="X16" s="4"/>
    </row>
    <row r="17" spans="1:24" x14ac:dyDescent="0.3">
      <c r="A17" s="8" t="s">
        <v>22</v>
      </c>
      <c r="B17" s="8" t="s">
        <v>23</v>
      </c>
      <c r="C17" s="8">
        <v>830</v>
      </c>
      <c r="D17" s="8" t="s">
        <v>24</v>
      </c>
      <c r="E17" s="8">
        <v>6226</v>
      </c>
      <c r="F17" s="8" t="s">
        <v>42</v>
      </c>
      <c r="G17" s="13"/>
      <c r="H17" s="13"/>
      <c r="I17" s="13"/>
      <c r="J17" s="14"/>
      <c r="K17" s="13"/>
      <c r="L17" s="13"/>
      <c r="M17" s="13"/>
      <c r="N17" s="14"/>
      <c r="O17" s="13"/>
      <c r="P17" s="13"/>
      <c r="Q17" s="13"/>
      <c r="R17" s="14"/>
      <c r="S17" s="15">
        <v>0</v>
      </c>
      <c r="T17" s="15">
        <v>0</v>
      </c>
      <c r="U17" s="15">
        <f t="shared" si="1"/>
        <v>0</v>
      </c>
      <c r="V17" s="15">
        <v>0</v>
      </c>
      <c r="W17" s="15">
        <v>3000</v>
      </c>
      <c r="X17" s="16" t="s">
        <v>43</v>
      </c>
    </row>
    <row r="18" spans="1:24" x14ac:dyDescent="0.3">
      <c r="A18" s="8" t="s">
        <v>22</v>
      </c>
      <c r="B18" s="8" t="s">
        <v>23</v>
      </c>
      <c r="C18" s="8">
        <v>830</v>
      </c>
      <c r="D18" s="8" t="s">
        <v>24</v>
      </c>
      <c r="E18" s="8">
        <v>6227</v>
      </c>
      <c r="F18" s="8" t="s">
        <v>44</v>
      </c>
      <c r="G18" s="15">
        <v>90</v>
      </c>
      <c r="H18" s="15">
        <v>0</v>
      </c>
      <c r="I18" s="15">
        <v>90</v>
      </c>
      <c r="J18" s="14">
        <v>0</v>
      </c>
      <c r="K18" s="15">
        <v>75</v>
      </c>
      <c r="L18" s="15">
        <v>0</v>
      </c>
      <c r="M18" s="15">
        <f t="shared" si="2"/>
        <v>75</v>
      </c>
      <c r="N18" s="14">
        <v>0</v>
      </c>
      <c r="O18" s="15">
        <v>0</v>
      </c>
      <c r="P18" s="15"/>
      <c r="Q18" s="15">
        <f t="shared" si="0"/>
        <v>0</v>
      </c>
      <c r="R18" s="14">
        <v>0</v>
      </c>
      <c r="S18" s="15">
        <v>0</v>
      </c>
      <c r="T18" s="15"/>
      <c r="U18" s="15">
        <f t="shared" si="1"/>
        <v>0</v>
      </c>
      <c r="V18" s="15"/>
      <c r="W18" s="15">
        <v>0</v>
      </c>
      <c r="X18" s="16"/>
    </row>
    <row r="19" spans="1:24" x14ac:dyDescent="0.3">
      <c r="A19" s="8" t="s">
        <v>22</v>
      </c>
      <c r="B19" s="8" t="s">
        <v>23</v>
      </c>
      <c r="C19" s="8">
        <v>830</v>
      </c>
      <c r="D19" s="8" t="s">
        <v>24</v>
      </c>
      <c r="E19" s="8">
        <v>6232</v>
      </c>
      <c r="F19" s="8" t="s">
        <v>45</v>
      </c>
      <c r="G19" s="15"/>
      <c r="H19" s="15"/>
      <c r="I19" s="15"/>
      <c r="J19" s="14"/>
      <c r="K19" s="15"/>
      <c r="L19" s="15"/>
      <c r="M19" s="15"/>
      <c r="N19" s="14"/>
      <c r="O19" s="15"/>
      <c r="P19" s="15"/>
      <c r="Q19" s="15"/>
      <c r="R19" s="14"/>
      <c r="S19" s="15">
        <v>0</v>
      </c>
      <c r="T19" s="15">
        <v>60</v>
      </c>
      <c r="U19" s="15">
        <f t="shared" si="1"/>
        <v>60</v>
      </c>
      <c r="V19" s="15">
        <v>58.87</v>
      </c>
      <c r="W19" s="15">
        <v>60</v>
      </c>
      <c r="X19" s="16" t="s">
        <v>46</v>
      </c>
    </row>
    <row r="20" spans="1:24" x14ac:dyDescent="0.3">
      <c r="A20" s="8" t="s">
        <v>22</v>
      </c>
      <c r="B20" s="8" t="s">
        <v>23</v>
      </c>
      <c r="C20" s="8">
        <v>830</v>
      </c>
      <c r="D20" s="8" t="s">
        <v>24</v>
      </c>
      <c r="E20" s="8">
        <v>6237</v>
      </c>
      <c r="F20" s="8" t="s">
        <v>47</v>
      </c>
      <c r="G20" s="15">
        <v>0</v>
      </c>
      <c r="H20" s="15">
        <v>170</v>
      </c>
      <c r="I20" s="15">
        <v>170</v>
      </c>
      <c r="J20" s="14">
        <v>165.5</v>
      </c>
      <c r="K20" s="15">
        <v>180</v>
      </c>
      <c r="L20" s="15">
        <v>-85</v>
      </c>
      <c r="M20" s="15">
        <f t="shared" si="2"/>
        <v>95</v>
      </c>
      <c r="N20" s="14">
        <v>0</v>
      </c>
      <c r="O20" s="15">
        <v>0</v>
      </c>
      <c r="P20" s="15"/>
      <c r="Q20" s="15">
        <f t="shared" si="0"/>
        <v>0</v>
      </c>
      <c r="R20" s="14">
        <v>0</v>
      </c>
      <c r="S20" s="15">
        <v>0</v>
      </c>
      <c r="T20" s="15"/>
      <c r="U20" s="15">
        <f t="shared" si="1"/>
        <v>0</v>
      </c>
      <c r="V20" s="15"/>
      <c r="W20" s="15">
        <v>0</v>
      </c>
      <c r="X20" s="16"/>
    </row>
    <row r="21" spans="1:24" x14ac:dyDescent="0.3">
      <c r="A21" s="8" t="s">
        <v>22</v>
      </c>
      <c r="B21" s="8" t="s">
        <v>23</v>
      </c>
      <c r="C21" s="8">
        <v>830</v>
      </c>
      <c r="D21" s="8" t="s">
        <v>24</v>
      </c>
      <c r="E21" s="8">
        <v>6251</v>
      </c>
      <c r="F21" s="8" t="s">
        <v>48</v>
      </c>
      <c r="G21" s="15">
        <v>200</v>
      </c>
      <c r="H21" s="15">
        <v>-30</v>
      </c>
      <c r="I21" s="15">
        <v>170</v>
      </c>
      <c r="J21" s="14">
        <v>137.30000000000001</v>
      </c>
      <c r="K21" s="15">
        <v>150</v>
      </c>
      <c r="L21" s="15">
        <v>0</v>
      </c>
      <c r="M21" s="15">
        <f t="shared" si="2"/>
        <v>150</v>
      </c>
      <c r="N21" s="14">
        <v>386.95</v>
      </c>
      <c r="O21" s="15">
        <v>200</v>
      </c>
      <c r="P21" s="15">
        <v>100</v>
      </c>
      <c r="Q21" s="15">
        <f t="shared" si="0"/>
        <v>300</v>
      </c>
      <c r="R21" s="14">
        <v>258.60000000000002</v>
      </c>
      <c r="S21" s="15">
        <v>250</v>
      </c>
      <c r="T21" s="15"/>
      <c r="U21" s="15">
        <f t="shared" si="1"/>
        <v>250</v>
      </c>
      <c r="V21" s="15">
        <v>367.3</v>
      </c>
      <c r="W21" s="15">
        <v>250</v>
      </c>
      <c r="X21" s="16"/>
    </row>
    <row r="22" spans="1:24" x14ac:dyDescent="0.3">
      <c r="A22" s="8" t="s">
        <v>22</v>
      </c>
      <c r="B22" s="8" t="s">
        <v>23</v>
      </c>
      <c r="C22" s="8">
        <v>830</v>
      </c>
      <c r="D22" s="8" t="s">
        <v>24</v>
      </c>
      <c r="E22" s="8">
        <v>6256</v>
      </c>
      <c r="F22" s="8" t="s">
        <v>49</v>
      </c>
      <c r="G22" s="15">
        <v>0</v>
      </c>
      <c r="H22" s="15">
        <v>30</v>
      </c>
      <c r="I22" s="15">
        <v>30</v>
      </c>
      <c r="J22" s="14">
        <v>26.5</v>
      </c>
      <c r="K22" s="15">
        <v>30</v>
      </c>
      <c r="L22" s="15">
        <v>0</v>
      </c>
      <c r="M22" s="15">
        <f t="shared" si="2"/>
        <v>30</v>
      </c>
      <c r="N22" s="14">
        <v>275.72000000000003</v>
      </c>
      <c r="O22" s="15">
        <v>200</v>
      </c>
      <c r="P22" s="15">
        <v>-100</v>
      </c>
      <c r="Q22" s="15">
        <f t="shared" si="0"/>
        <v>100</v>
      </c>
      <c r="R22" s="14">
        <v>0</v>
      </c>
      <c r="S22" s="15">
        <v>100</v>
      </c>
      <c r="T22" s="15"/>
      <c r="U22" s="15">
        <f t="shared" si="1"/>
        <v>100</v>
      </c>
      <c r="V22" s="15">
        <v>119.78</v>
      </c>
      <c r="W22" s="15">
        <v>100</v>
      </c>
      <c r="X22" s="16"/>
    </row>
    <row r="23" spans="1:24" x14ac:dyDescent="0.3">
      <c r="A23" s="8" t="s">
        <v>22</v>
      </c>
      <c r="B23" s="8" t="s">
        <v>23</v>
      </c>
      <c r="C23" s="8">
        <v>830</v>
      </c>
      <c r="D23" s="8" t="s">
        <v>24</v>
      </c>
      <c r="E23" s="8">
        <v>6257</v>
      </c>
      <c r="F23" s="8" t="s">
        <v>50</v>
      </c>
      <c r="G23" s="15">
        <v>600</v>
      </c>
      <c r="H23" s="15">
        <v>0</v>
      </c>
      <c r="I23" s="15">
        <v>600</v>
      </c>
      <c r="J23" s="14">
        <v>424.8</v>
      </c>
      <c r="K23" s="15">
        <v>400</v>
      </c>
      <c r="L23" s="15">
        <v>85</v>
      </c>
      <c r="M23" s="15">
        <f t="shared" si="2"/>
        <v>485</v>
      </c>
      <c r="N23" s="14">
        <v>485.16</v>
      </c>
      <c r="O23" s="15">
        <v>400</v>
      </c>
      <c r="P23" s="15"/>
      <c r="Q23" s="15">
        <f t="shared" si="0"/>
        <v>400</v>
      </c>
      <c r="R23" s="14">
        <v>18.5</v>
      </c>
      <c r="S23" s="15">
        <v>50</v>
      </c>
      <c r="T23" s="15">
        <v>-50</v>
      </c>
      <c r="U23" s="15">
        <f t="shared" si="1"/>
        <v>0</v>
      </c>
      <c r="V23" s="15">
        <v>0</v>
      </c>
      <c r="W23" s="15">
        <v>50</v>
      </c>
      <c r="X23" s="17" t="s">
        <v>51</v>
      </c>
    </row>
    <row r="24" spans="1:24" x14ac:dyDescent="0.3">
      <c r="A24" s="8" t="s">
        <v>22</v>
      </c>
      <c r="B24" s="8" t="s">
        <v>32</v>
      </c>
      <c r="C24" s="8">
        <v>830</v>
      </c>
      <c r="D24" s="8" t="s">
        <v>24</v>
      </c>
      <c r="E24" s="8" t="s">
        <v>52</v>
      </c>
      <c r="F24" s="8" t="s">
        <v>53</v>
      </c>
      <c r="G24" s="9">
        <v>200</v>
      </c>
      <c r="H24" s="9">
        <v>0</v>
      </c>
      <c r="I24" s="9">
        <v>200</v>
      </c>
      <c r="J24" s="18">
        <v>234.96</v>
      </c>
      <c r="K24" s="9">
        <v>250</v>
      </c>
      <c r="L24" s="9">
        <v>0</v>
      </c>
      <c r="M24" s="9">
        <f t="shared" si="2"/>
        <v>250</v>
      </c>
      <c r="N24" s="18">
        <v>192.27</v>
      </c>
      <c r="O24" s="9">
        <v>150</v>
      </c>
      <c r="P24" s="9"/>
      <c r="Q24" s="9">
        <f t="shared" si="0"/>
        <v>150</v>
      </c>
      <c r="R24" s="10">
        <v>64.459999999999994</v>
      </c>
      <c r="S24" s="9">
        <v>75</v>
      </c>
      <c r="T24" s="9">
        <v>-10</v>
      </c>
      <c r="U24" s="9">
        <f t="shared" si="1"/>
        <v>65</v>
      </c>
      <c r="V24" s="9">
        <v>60.07</v>
      </c>
      <c r="W24" s="9">
        <v>100</v>
      </c>
      <c r="X24" s="4" t="s">
        <v>54</v>
      </c>
    </row>
    <row r="25" spans="1:24" x14ac:dyDescent="0.3">
      <c r="A25" s="8" t="s">
        <v>22</v>
      </c>
      <c r="B25" s="8" t="s">
        <v>32</v>
      </c>
      <c r="C25" s="8">
        <v>830</v>
      </c>
      <c r="D25" s="8" t="s">
        <v>24</v>
      </c>
      <c r="E25" s="8">
        <v>6262</v>
      </c>
      <c r="F25" s="8" t="s">
        <v>55</v>
      </c>
      <c r="G25" s="12">
        <v>325</v>
      </c>
      <c r="H25" s="12">
        <v>0</v>
      </c>
      <c r="I25" s="12">
        <v>325</v>
      </c>
      <c r="J25" s="18">
        <v>316.8</v>
      </c>
      <c r="K25" s="12">
        <v>320</v>
      </c>
      <c r="L25" s="12">
        <v>0</v>
      </c>
      <c r="M25" s="12">
        <f t="shared" si="2"/>
        <v>320</v>
      </c>
      <c r="N25" s="18">
        <v>316.8</v>
      </c>
      <c r="O25" s="12">
        <v>320</v>
      </c>
      <c r="P25" s="12"/>
      <c r="Q25" s="12">
        <f t="shared" si="0"/>
        <v>320</v>
      </c>
      <c r="R25" s="10">
        <v>265.75</v>
      </c>
      <c r="S25" s="12">
        <v>160</v>
      </c>
      <c r="T25" s="12"/>
      <c r="U25" s="12">
        <f t="shared" si="1"/>
        <v>160</v>
      </c>
      <c r="V25" s="12">
        <v>158.80000000000001</v>
      </c>
      <c r="W25" s="12">
        <v>160</v>
      </c>
      <c r="X25" s="4" t="s">
        <v>56</v>
      </c>
    </row>
    <row r="26" spans="1:24" x14ac:dyDescent="0.3">
      <c r="A26" s="8" t="s">
        <v>22</v>
      </c>
      <c r="B26" s="8" t="s">
        <v>23</v>
      </c>
      <c r="C26" s="8">
        <v>830</v>
      </c>
      <c r="D26" s="8" t="s">
        <v>24</v>
      </c>
      <c r="E26" s="8" t="s">
        <v>57</v>
      </c>
      <c r="F26" s="8" t="s">
        <v>58</v>
      </c>
      <c r="G26" s="9">
        <v>23900</v>
      </c>
      <c r="H26" s="9">
        <v>0</v>
      </c>
      <c r="I26" s="9">
        <v>23900</v>
      </c>
      <c r="J26" s="10">
        <v>19003.5</v>
      </c>
      <c r="K26" s="9">
        <v>28900</v>
      </c>
      <c r="L26" s="9">
        <v>0</v>
      </c>
      <c r="M26" s="9">
        <f t="shared" si="2"/>
        <v>28900</v>
      </c>
      <c r="N26" s="10">
        <v>19924.349999999999</v>
      </c>
      <c r="O26" s="9">
        <v>2850</v>
      </c>
      <c r="P26" s="9"/>
      <c r="Q26" s="9">
        <f t="shared" si="0"/>
        <v>2850</v>
      </c>
      <c r="R26" s="10">
        <v>2797</v>
      </c>
      <c r="S26" s="9">
        <v>2800</v>
      </c>
      <c r="T26" s="9"/>
      <c r="U26" s="9">
        <f t="shared" si="1"/>
        <v>2800</v>
      </c>
      <c r="V26" s="9">
        <v>2800</v>
      </c>
      <c r="W26" s="9">
        <v>2800</v>
      </c>
      <c r="X26" s="4" t="s">
        <v>59</v>
      </c>
    </row>
    <row r="27" spans="1:24" x14ac:dyDescent="0.3">
      <c r="A27" s="8">
        <v>65</v>
      </c>
      <c r="B27" s="8" t="s">
        <v>23</v>
      </c>
      <c r="C27" s="8">
        <v>830</v>
      </c>
      <c r="D27" s="8" t="s">
        <v>24</v>
      </c>
      <c r="E27" s="8">
        <v>6535</v>
      </c>
      <c r="F27" s="8" t="s">
        <v>60</v>
      </c>
      <c r="G27" s="9"/>
      <c r="H27" s="9"/>
      <c r="I27" s="9"/>
      <c r="J27" s="10"/>
      <c r="K27" s="9">
        <v>0</v>
      </c>
      <c r="L27" s="9">
        <v>0</v>
      </c>
      <c r="M27" s="9">
        <v>0</v>
      </c>
      <c r="N27" s="10">
        <v>0</v>
      </c>
      <c r="O27" s="9">
        <v>350</v>
      </c>
      <c r="P27" s="9"/>
      <c r="Q27" s="9">
        <f t="shared" si="0"/>
        <v>350</v>
      </c>
      <c r="R27" s="10">
        <v>230</v>
      </c>
      <c r="S27" s="9">
        <v>250</v>
      </c>
      <c r="T27" s="9"/>
      <c r="U27" s="9">
        <f t="shared" si="1"/>
        <v>250</v>
      </c>
      <c r="V27" s="9">
        <v>0</v>
      </c>
      <c r="W27" s="9">
        <v>1000</v>
      </c>
      <c r="X27" s="4" t="s">
        <v>61</v>
      </c>
    </row>
    <row r="28" spans="1:24" x14ac:dyDescent="0.3">
      <c r="A28" s="8">
        <v>65</v>
      </c>
      <c r="B28" s="8" t="s">
        <v>23</v>
      </c>
      <c r="C28" s="8">
        <v>830</v>
      </c>
      <c r="D28" s="8" t="s">
        <v>24</v>
      </c>
      <c r="E28" s="8">
        <v>65548</v>
      </c>
      <c r="F28" s="8" t="s">
        <v>62</v>
      </c>
      <c r="G28" s="9">
        <v>200</v>
      </c>
      <c r="H28" s="9">
        <v>0</v>
      </c>
      <c r="I28" s="9">
        <v>200</v>
      </c>
      <c r="J28" s="10">
        <v>1</v>
      </c>
      <c r="K28" s="9">
        <v>1</v>
      </c>
      <c r="L28" s="9">
        <v>0</v>
      </c>
      <c r="M28" s="9">
        <f t="shared" si="2"/>
        <v>1</v>
      </c>
      <c r="N28" s="10">
        <v>0</v>
      </c>
      <c r="O28" s="9">
        <v>1</v>
      </c>
      <c r="P28" s="9"/>
      <c r="Q28" s="9">
        <f t="shared" si="0"/>
        <v>1</v>
      </c>
      <c r="R28" s="10">
        <v>1</v>
      </c>
      <c r="S28" s="9">
        <v>255</v>
      </c>
      <c r="T28" s="9"/>
      <c r="U28" s="9">
        <f t="shared" si="1"/>
        <v>255</v>
      </c>
      <c r="V28" s="9">
        <v>1</v>
      </c>
      <c r="W28" s="9">
        <v>255</v>
      </c>
      <c r="X28" s="4" t="s">
        <v>63</v>
      </c>
    </row>
    <row r="29" spans="1:24" x14ac:dyDescent="0.3">
      <c r="A29" s="8">
        <v>65</v>
      </c>
      <c r="B29" s="8" t="s">
        <v>23</v>
      </c>
      <c r="C29" s="8">
        <v>830</v>
      </c>
      <c r="D29" s="8" t="s">
        <v>24</v>
      </c>
      <c r="E29" s="8">
        <v>65888</v>
      </c>
      <c r="F29" s="8" t="s">
        <v>64</v>
      </c>
      <c r="G29" s="9"/>
      <c r="H29" s="9"/>
      <c r="I29" s="9"/>
      <c r="J29" s="10"/>
      <c r="K29" s="9"/>
      <c r="L29" s="9"/>
      <c r="M29" s="9"/>
      <c r="N29" s="10"/>
      <c r="O29" s="9"/>
      <c r="P29" s="9"/>
      <c r="Q29" s="9"/>
      <c r="R29" s="10"/>
      <c r="S29" s="9">
        <v>0</v>
      </c>
      <c r="T29" s="9"/>
      <c r="U29" s="9">
        <f t="shared" si="1"/>
        <v>0</v>
      </c>
      <c r="V29" s="9">
        <v>0</v>
      </c>
      <c r="W29" s="9">
        <v>650</v>
      </c>
      <c r="X29" s="4" t="s">
        <v>65</v>
      </c>
    </row>
    <row r="30" spans="1:24" x14ac:dyDescent="0.3">
      <c r="A30" s="19"/>
      <c r="B30" s="19"/>
      <c r="C30" s="19"/>
      <c r="D30" s="19"/>
      <c r="E30" s="19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>
        <f>V8+V14+V15+V18+V19+V20+V21+V22+V23+V24+V26+V6</f>
        <v>3780.37</v>
      </c>
      <c r="W30" s="21">
        <f>W8+W14+W15+W18+W19+W20+W21+W22+W23+W24+W26+W6+W17</f>
        <v>7100</v>
      </c>
      <c r="X30" s="19"/>
    </row>
    <row r="31" spans="1:24" x14ac:dyDescent="0.3">
      <c r="A31" s="8" t="s">
        <v>22</v>
      </c>
      <c r="B31" s="8" t="s">
        <v>23</v>
      </c>
      <c r="C31" s="8">
        <v>831</v>
      </c>
      <c r="D31" s="8" t="s">
        <v>66</v>
      </c>
      <c r="E31" s="8">
        <v>6132</v>
      </c>
      <c r="F31" s="8" t="s">
        <v>29</v>
      </c>
      <c r="G31" s="9"/>
      <c r="H31" s="9"/>
      <c r="I31" s="9"/>
      <c r="J31" s="10"/>
      <c r="K31" s="9">
        <v>0</v>
      </c>
      <c r="L31" s="9">
        <v>0</v>
      </c>
      <c r="M31" s="9">
        <v>0</v>
      </c>
      <c r="N31" s="10">
        <v>0</v>
      </c>
      <c r="O31" s="9">
        <v>1800</v>
      </c>
      <c r="P31" s="9"/>
      <c r="Q31" s="9">
        <f t="shared" si="0"/>
        <v>1800</v>
      </c>
      <c r="R31" s="10">
        <v>0</v>
      </c>
      <c r="S31" s="9">
        <v>0</v>
      </c>
      <c r="T31" s="9"/>
      <c r="U31" s="9">
        <f t="shared" si="1"/>
        <v>0</v>
      </c>
      <c r="V31" s="9">
        <v>0</v>
      </c>
      <c r="W31" s="9">
        <v>0</v>
      </c>
      <c r="X31" s="4"/>
    </row>
    <row r="32" spans="1:24" x14ac:dyDescent="0.3">
      <c r="A32" s="22" t="s">
        <v>22</v>
      </c>
      <c r="B32" s="22" t="s">
        <v>23</v>
      </c>
      <c r="C32" s="22">
        <v>831</v>
      </c>
      <c r="D32" s="22" t="s">
        <v>66</v>
      </c>
      <c r="E32" s="22">
        <v>615232</v>
      </c>
      <c r="F32" s="22" t="s">
        <v>67</v>
      </c>
      <c r="G32" s="23"/>
      <c r="H32" s="23"/>
      <c r="I32" s="23"/>
      <c r="J32" s="24"/>
      <c r="K32" s="23">
        <v>0</v>
      </c>
      <c r="L32" s="23">
        <v>0</v>
      </c>
      <c r="M32" s="23">
        <v>0</v>
      </c>
      <c r="N32" s="24">
        <v>0</v>
      </c>
      <c r="O32" s="23">
        <v>38000</v>
      </c>
      <c r="P32" s="23"/>
      <c r="Q32" s="23">
        <f t="shared" si="0"/>
        <v>38000</v>
      </c>
      <c r="R32" s="24">
        <v>25110.86</v>
      </c>
      <c r="S32" s="23">
        <v>81800</v>
      </c>
      <c r="T32" s="23">
        <v>-38615</v>
      </c>
      <c r="U32" s="23">
        <f t="shared" si="1"/>
        <v>43185</v>
      </c>
      <c r="V32" s="23">
        <v>28813.3</v>
      </c>
      <c r="W32" s="23">
        <v>4800</v>
      </c>
      <c r="X32" s="25" t="s">
        <v>68</v>
      </c>
    </row>
    <row r="33" spans="1:24" x14ac:dyDescent="0.3">
      <c r="A33" s="8" t="s">
        <v>22</v>
      </c>
      <c r="B33" s="8" t="s">
        <v>23</v>
      </c>
      <c r="C33" s="8">
        <v>831</v>
      </c>
      <c r="D33" s="8" t="s">
        <v>66</v>
      </c>
      <c r="E33" s="8">
        <v>617</v>
      </c>
      <c r="F33" s="8" t="s">
        <v>34</v>
      </c>
      <c r="G33" s="9"/>
      <c r="H33" s="9"/>
      <c r="I33" s="9"/>
      <c r="J33" s="10"/>
      <c r="K33" s="9">
        <v>0</v>
      </c>
      <c r="L33" s="9">
        <v>0</v>
      </c>
      <c r="M33" s="9">
        <v>0</v>
      </c>
      <c r="N33" s="10">
        <v>0</v>
      </c>
      <c r="O33" s="9">
        <v>12000</v>
      </c>
      <c r="P33" s="9"/>
      <c r="Q33" s="9">
        <f t="shared" si="0"/>
        <v>12000</v>
      </c>
      <c r="R33" s="10">
        <v>0</v>
      </c>
      <c r="S33" s="9">
        <v>0</v>
      </c>
      <c r="T33" s="9"/>
      <c r="U33" s="9">
        <f t="shared" si="1"/>
        <v>0</v>
      </c>
      <c r="V33" s="9">
        <v>0</v>
      </c>
      <c r="W33" s="9">
        <v>0</v>
      </c>
      <c r="X33" s="4"/>
    </row>
    <row r="34" spans="1:24" x14ac:dyDescent="0.3">
      <c r="A34" s="8" t="s">
        <v>22</v>
      </c>
      <c r="B34" s="8" t="s">
        <v>23</v>
      </c>
      <c r="C34" s="8">
        <v>831</v>
      </c>
      <c r="D34" s="8" t="s">
        <v>66</v>
      </c>
      <c r="E34" s="8" t="s">
        <v>57</v>
      </c>
      <c r="F34" s="8" t="s">
        <v>58</v>
      </c>
      <c r="G34" s="9"/>
      <c r="H34" s="9"/>
      <c r="I34" s="9"/>
      <c r="J34" s="10"/>
      <c r="K34" s="9">
        <v>0</v>
      </c>
      <c r="L34" s="9">
        <v>0</v>
      </c>
      <c r="M34" s="9">
        <v>0</v>
      </c>
      <c r="N34" s="10">
        <v>0</v>
      </c>
      <c r="O34" s="9">
        <v>25800</v>
      </c>
      <c r="P34" s="9"/>
      <c r="Q34" s="9">
        <f t="shared" si="0"/>
        <v>25800</v>
      </c>
      <c r="R34" s="10">
        <v>20415.04</v>
      </c>
      <c r="S34" s="9">
        <v>3420</v>
      </c>
      <c r="T34" s="9"/>
      <c r="U34" s="9">
        <f t="shared" si="1"/>
        <v>3420</v>
      </c>
      <c r="V34" s="9">
        <v>-13584.96</v>
      </c>
      <c r="W34" s="9">
        <v>3420</v>
      </c>
      <c r="X34" s="4" t="s">
        <v>69</v>
      </c>
    </row>
    <row r="35" spans="1:24" ht="31.2" x14ac:dyDescent="0.3">
      <c r="A35" s="8" t="s">
        <v>22</v>
      </c>
      <c r="B35" s="22" t="s">
        <v>23</v>
      </c>
      <c r="C35" s="22">
        <v>831</v>
      </c>
      <c r="D35" s="22" t="s">
        <v>66</v>
      </c>
      <c r="E35" s="22">
        <v>62878</v>
      </c>
      <c r="F35" s="22" t="s">
        <v>70</v>
      </c>
      <c r="G35" s="23"/>
      <c r="H35" s="23"/>
      <c r="I35" s="23"/>
      <c r="J35" s="24"/>
      <c r="K35" s="23"/>
      <c r="L35" s="23"/>
      <c r="M35" s="23"/>
      <c r="N35" s="24"/>
      <c r="O35" s="23">
        <v>14000</v>
      </c>
      <c r="P35" s="23"/>
      <c r="Q35" s="23">
        <f t="shared" si="0"/>
        <v>14000</v>
      </c>
      <c r="R35" s="24">
        <v>14000</v>
      </c>
      <c r="S35" s="23">
        <f>21050+33350</f>
        <v>54400</v>
      </c>
      <c r="T35" s="23">
        <v>38615</v>
      </c>
      <c r="U35" s="23">
        <f t="shared" si="1"/>
        <v>93015</v>
      </c>
      <c r="V35" s="23">
        <v>93011.6</v>
      </c>
      <c r="W35" s="23">
        <f>26000+10295</f>
        <v>36295</v>
      </c>
      <c r="X35" s="26" t="s">
        <v>71</v>
      </c>
    </row>
    <row r="36" spans="1:24" ht="31.2" x14ac:dyDescent="0.3">
      <c r="A36" s="22">
        <v>65</v>
      </c>
      <c r="B36" s="22" t="s">
        <v>23</v>
      </c>
      <c r="C36" s="22">
        <v>831</v>
      </c>
      <c r="D36" s="22" t="s">
        <v>66</v>
      </c>
      <c r="E36" s="22">
        <v>65548</v>
      </c>
      <c r="F36" s="22" t="s">
        <v>62</v>
      </c>
      <c r="G36" s="23"/>
      <c r="H36" s="23"/>
      <c r="I36" s="23"/>
      <c r="J36" s="24"/>
      <c r="K36" s="23">
        <v>0</v>
      </c>
      <c r="L36" s="23">
        <v>0</v>
      </c>
      <c r="M36" s="23">
        <v>0</v>
      </c>
      <c r="N36" s="24">
        <v>0</v>
      </c>
      <c r="O36" s="23">
        <v>97879</v>
      </c>
      <c r="P36" s="23"/>
      <c r="Q36" s="23">
        <f t="shared" si="0"/>
        <v>97879</v>
      </c>
      <c r="R36" s="24">
        <v>89146.06</v>
      </c>
      <c r="S36" s="23">
        <f>197400+4240</f>
        <v>201640</v>
      </c>
      <c r="T36" s="23"/>
      <c r="U36" s="23">
        <f t="shared" si="1"/>
        <v>201640</v>
      </c>
      <c r="V36" s="23">
        <v>113736.34</v>
      </c>
      <c r="W36" s="23">
        <f>141100+81000+6900+3300+3200</f>
        <v>235500</v>
      </c>
      <c r="X36" s="26" t="s">
        <v>72</v>
      </c>
    </row>
    <row r="37" spans="1:24" x14ac:dyDescent="0.3">
      <c r="A37" s="19"/>
      <c r="B37" s="19"/>
      <c r="C37" s="19"/>
      <c r="D37" s="19"/>
      <c r="E37" s="19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19"/>
    </row>
    <row r="38" spans="1:24" x14ac:dyDescent="0.3">
      <c r="A38" s="8" t="s">
        <v>22</v>
      </c>
      <c r="B38" s="8" t="s">
        <v>23</v>
      </c>
      <c r="C38" s="8">
        <v>832</v>
      </c>
      <c r="D38" s="8" t="s">
        <v>73</v>
      </c>
      <c r="E38" s="8">
        <v>6238</v>
      </c>
      <c r="F38" s="27" t="s">
        <v>74</v>
      </c>
      <c r="G38" s="9"/>
      <c r="H38" s="9"/>
      <c r="I38" s="9"/>
      <c r="J38" s="10"/>
      <c r="K38" s="9">
        <v>0</v>
      </c>
      <c r="L38" s="9">
        <v>0</v>
      </c>
      <c r="M38" s="9">
        <v>0</v>
      </c>
      <c r="N38" s="10">
        <v>0</v>
      </c>
      <c r="O38" s="9">
        <v>0</v>
      </c>
      <c r="P38" s="9"/>
      <c r="Q38" s="9">
        <f t="shared" si="0"/>
        <v>0</v>
      </c>
      <c r="R38" s="10">
        <v>0</v>
      </c>
      <c r="S38" s="9">
        <v>0</v>
      </c>
      <c r="T38" s="9"/>
      <c r="U38" s="9">
        <f t="shared" si="1"/>
        <v>0</v>
      </c>
      <c r="V38" s="9">
        <v>0</v>
      </c>
      <c r="W38" s="9">
        <v>0</v>
      </c>
      <c r="X38" s="4"/>
    </row>
    <row r="39" spans="1:24" x14ac:dyDescent="0.3">
      <c r="A39" s="8" t="s">
        <v>22</v>
      </c>
      <c r="B39" s="8" t="s">
        <v>23</v>
      </c>
      <c r="C39" s="8">
        <v>832</v>
      </c>
      <c r="D39" s="8" t="s">
        <v>73</v>
      </c>
      <c r="E39" s="8">
        <v>6257</v>
      </c>
      <c r="F39" s="8" t="s">
        <v>50</v>
      </c>
      <c r="G39" s="9"/>
      <c r="H39" s="9"/>
      <c r="I39" s="9"/>
      <c r="J39" s="10"/>
      <c r="K39" s="9">
        <v>0</v>
      </c>
      <c r="L39" s="9">
        <v>0</v>
      </c>
      <c r="M39" s="9">
        <v>0</v>
      </c>
      <c r="N39" s="10">
        <v>0</v>
      </c>
      <c r="O39" s="9">
        <v>500</v>
      </c>
      <c r="P39" s="9"/>
      <c r="Q39" s="9">
        <f t="shared" si="0"/>
        <v>500</v>
      </c>
      <c r="R39" s="10">
        <v>0</v>
      </c>
      <c r="S39" s="9">
        <v>500</v>
      </c>
      <c r="T39" s="9"/>
      <c r="U39" s="9">
        <f t="shared" si="1"/>
        <v>500</v>
      </c>
      <c r="V39" s="9">
        <v>0</v>
      </c>
      <c r="W39" s="9">
        <v>500</v>
      </c>
      <c r="X39" s="4" t="s">
        <v>75</v>
      </c>
    </row>
    <row r="40" spans="1:24" x14ac:dyDescent="0.3">
      <c r="A40" s="8" t="s">
        <v>22</v>
      </c>
      <c r="B40" s="8" t="s">
        <v>23</v>
      </c>
      <c r="C40" s="8">
        <v>832</v>
      </c>
      <c r="D40" s="8" t="s">
        <v>73</v>
      </c>
      <c r="E40" s="8" t="s">
        <v>57</v>
      </c>
      <c r="F40" s="8" t="s">
        <v>58</v>
      </c>
      <c r="G40" s="28"/>
      <c r="H40" s="28"/>
      <c r="I40" s="28"/>
      <c r="J40" s="29"/>
      <c r="K40" s="28"/>
      <c r="L40" s="28"/>
      <c r="M40" s="28"/>
      <c r="N40" s="29"/>
      <c r="O40" s="9">
        <v>6700</v>
      </c>
      <c r="P40" s="9"/>
      <c r="Q40" s="9">
        <f t="shared" si="0"/>
        <v>6700</v>
      </c>
      <c r="R40" s="10">
        <v>6628</v>
      </c>
      <c r="S40" s="9">
        <v>6125</v>
      </c>
      <c r="T40" s="9"/>
      <c r="U40" s="9">
        <f t="shared" si="1"/>
        <v>6125</v>
      </c>
      <c r="V40" s="9">
        <v>6117.74</v>
      </c>
      <c r="W40" s="9">
        <f>486+3465+1000</f>
        <v>4951</v>
      </c>
      <c r="X40" s="4" t="s">
        <v>76</v>
      </c>
    </row>
    <row r="41" spans="1:24" x14ac:dyDescent="0.3">
      <c r="A41" s="19"/>
      <c r="B41" s="19"/>
      <c r="C41" s="19"/>
      <c r="D41" s="19"/>
      <c r="E41" s="19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19"/>
    </row>
    <row r="42" spans="1:24" x14ac:dyDescent="0.3">
      <c r="A42" s="8" t="s">
        <v>22</v>
      </c>
      <c r="B42" s="8" t="s">
        <v>23</v>
      </c>
      <c r="C42" s="8">
        <v>812</v>
      </c>
      <c r="D42" s="8" t="s">
        <v>77</v>
      </c>
      <c r="E42" s="8">
        <v>611</v>
      </c>
      <c r="F42" s="8" t="s">
        <v>78</v>
      </c>
      <c r="G42" s="9">
        <v>700</v>
      </c>
      <c r="H42" s="9">
        <v>0</v>
      </c>
      <c r="I42" s="9">
        <v>700</v>
      </c>
      <c r="J42" s="10">
        <v>0</v>
      </c>
      <c r="K42" s="9">
        <v>0</v>
      </c>
      <c r="L42" s="9"/>
      <c r="M42" s="9">
        <f t="shared" si="2"/>
        <v>0</v>
      </c>
      <c r="N42" s="10">
        <v>0</v>
      </c>
      <c r="O42" s="9">
        <v>0</v>
      </c>
      <c r="P42" s="9"/>
      <c r="Q42" s="9">
        <f t="shared" si="0"/>
        <v>0</v>
      </c>
      <c r="R42" s="10">
        <v>0</v>
      </c>
      <c r="S42" s="9">
        <v>0</v>
      </c>
      <c r="T42" s="9"/>
      <c r="U42" s="9">
        <f t="shared" si="1"/>
        <v>0</v>
      </c>
      <c r="V42" s="9"/>
      <c r="W42" s="9"/>
      <c r="X42" s="4" t="s">
        <v>79</v>
      </c>
    </row>
    <row r="43" spans="1:24" x14ac:dyDescent="0.3">
      <c r="A43" s="19"/>
      <c r="B43" s="19"/>
      <c r="C43" s="19"/>
      <c r="D43" s="19"/>
      <c r="E43" s="19"/>
      <c r="F43" s="19"/>
      <c r="G43" s="28"/>
      <c r="H43" s="28"/>
      <c r="I43" s="28"/>
      <c r="J43" s="29"/>
      <c r="K43" s="28"/>
      <c r="L43" s="28"/>
      <c r="M43" s="2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</row>
    <row r="44" spans="1:24" x14ac:dyDescent="0.3">
      <c r="A44" s="8" t="s">
        <v>22</v>
      </c>
      <c r="B44" s="8" t="s">
        <v>23</v>
      </c>
      <c r="C44" s="8">
        <v>830</v>
      </c>
      <c r="D44" s="8" t="s">
        <v>80</v>
      </c>
      <c r="E44" s="8">
        <v>60632</v>
      </c>
      <c r="F44" s="8" t="s">
        <v>26</v>
      </c>
      <c r="G44" s="28"/>
      <c r="H44" s="28"/>
      <c r="I44" s="28"/>
      <c r="J44" s="29"/>
      <c r="K44" s="28"/>
      <c r="L44" s="28"/>
      <c r="M44" s="28"/>
      <c r="N44" s="29"/>
      <c r="O44" s="9">
        <v>0</v>
      </c>
      <c r="P44" s="9">
        <v>0</v>
      </c>
      <c r="Q44" s="9">
        <f>+O44+P44</f>
        <v>0</v>
      </c>
      <c r="R44" s="10">
        <v>0</v>
      </c>
      <c r="S44" s="9">
        <v>300</v>
      </c>
      <c r="T44" s="9"/>
      <c r="U44" s="9">
        <f t="shared" si="1"/>
        <v>300</v>
      </c>
      <c r="V44" s="9">
        <v>92.57</v>
      </c>
      <c r="W44" s="9">
        <v>300</v>
      </c>
      <c r="X44" s="4" t="s">
        <v>81</v>
      </c>
    </row>
    <row r="45" spans="1:24" x14ac:dyDescent="0.3">
      <c r="A45" s="8" t="s">
        <v>22</v>
      </c>
      <c r="B45" s="8" t="s">
        <v>23</v>
      </c>
      <c r="C45" s="8">
        <v>830</v>
      </c>
      <c r="D45" s="8" t="s">
        <v>80</v>
      </c>
      <c r="E45" s="8">
        <v>6064</v>
      </c>
      <c r="F45" s="8" t="s">
        <v>28</v>
      </c>
      <c r="G45" s="28"/>
      <c r="H45" s="28"/>
      <c r="I45" s="28"/>
      <c r="J45" s="29"/>
      <c r="K45" s="28"/>
      <c r="L45" s="28"/>
      <c r="M45" s="28"/>
      <c r="N45" s="29"/>
      <c r="O45" s="9">
        <v>0</v>
      </c>
      <c r="P45" s="9">
        <v>0</v>
      </c>
      <c r="Q45" s="9">
        <f t="shared" ref="Q45:Q62" si="3">+O45+P45</f>
        <v>0</v>
      </c>
      <c r="R45" s="10">
        <v>0</v>
      </c>
      <c r="S45" s="9">
        <v>150</v>
      </c>
      <c r="T45" s="9"/>
      <c r="U45" s="9">
        <f t="shared" si="1"/>
        <v>150</v>
      </c>
      <c r="V45" s="9">
        <v>38.18</v>
      </c>
      <c r="W45" s="9">
        <v>150</v>
      </c>
      <c r="X45" s="4"/>
    </row>
    <row r="46" spans="1:24" x14ac:dyDescent="0.3">
      <c r="A46" s="8" t="s">
        <v>22</v>
      </c>
      <c r="B46" s="8" t="s">
        <v>23</v>
      </c>
      <c r="C46" s="8">
        <v>830</v>
      </c>
      <c r="D46" s="8" t="s">
        <v>80</v>
      </c>
      <c r="E46" s="8">
        <v>611</v>
      </c>
      <c r="F46" s="8" t="s">
        <v>82</v>
      </c>
      <c r="G46" s="28"/>
      <c r="H46" s="28"/>
      <c r="I46" s="28"/>
      <c r="J46" s="29"/>
      <c r="K46" s="28"/>
      <c r="L46" s="28"/>
      <c r="M46" s="28"/>
      <c r="N46" s="29"/>
      <c r="O46" s="12">
        <v>0</v>
      </c>
      <c r="P46" s="12">
        <v>0</v>
      </c>
      <c r="Q46" s="12">
        <f t="shared" si="3"/>
        <v>0</v>
      </c>
      <c r="R46" s="10">
        <v>8.39</v>
      </c>
      <c r="S46" s="9">
        <v>0</v>
      </c>
      <c r="T46" s="9">
        <v>790</v>
      </c>
      <c r="U46" s="9">
        <f t="shared" si="1"/>
        <v>790</v>
      </c>
      <c r="V46" s="9">
        <v>788.39</v>
      </c>
      <c r="W46" s="9"/>
      <c r="X46" s="4" t="s">
        <v>83</v>
      </c>
    </row>
    <row r="47" spans="1:24" x14ac:dyDescent="0.3">
      <c r="A47" s="8" t="s">
        <v>22</v>
      </c>
      <c r="B47" s="8" t="s">
        <v>23</v>
      </c>
      <c r="C47" s="8">
        <v>830</v>
      </c>
      <c r="D47" s="8" t="s">
        <v>80</v>
      </c>
      <c r="E47" s="8">
        <v>6135</v>
      </c>
      <c r="F47" s="8" t="s">
        <v>84</v>
      </c>
      <c r="G47" s="28"/>
      <c r="H47" s="28"/>
      <c r="I47" s="28"/>
      <c r="J47" s="29"/>
      <c r="K47" s="28"/>
      <c r="L47" s="28"/>
      <c r="M47" s="28"/>
      <c r="N47" s="29"/>
      <c r="O47" s="9">
        <v>0</v>
      </c>
      <c r="P47" s="9">
        <v>0</v>
      </c>
      <c r="Q47" s="9">
        <f t="shared" si="3"/>
        <v>0</v>
      </c>
      <c r="R47" s="10">
        <v>0</v>
      </c>
      <c r="S47" s="9">
        <v>1205</v>
      </c>
      <c r="T47" s="9"/>
      <c r="U47" s="9">
        <f t="shared" si="1"/>
        <v>1205</v>
      </c>
      <c r="V47" s="9">
        <v>0</v>
      </c>
      <c r="W47" s="9">
        <f>1055+150</f>
        <v>1205</v>
      </c>
      <c r="X47" s="4" t="s">
        <v>85</v>
      </c>
    </row>
    <row r="48" spans="1:24" x14ac:dyDescent="0.3">
      <c r="A48" s="8" t="s">
        <v>22</v>
      </c>
      <c r="B48" s="8" t="s">
        <v>32</v>
      </c>
      <c r="C48" s="8">
        <v>830</v>
      </c>
      <c r="D48" s="8" t="s">
        <v>80</v>
      </c>
      <c r="E48" s="8">
        <v>6161</v>
      </c>
      <c r="F48" s="8" t="s">
        <v>86</v>
      </c>
      <c r="G48" s="28"/>
      <c r="H48" s="28"/>
      <c r="I48" s="28"/>
      <c r="J48" s="29"/>
      <c r="K48" s="28"/>
      <c r="L48" s="28"/>
      <c r="M48" s="28"/>
      <c r="N48" s="29"/>
      <c r="O48" s="12">
        <v>0</v>
      </c>
      <c r="P48" s="12">
        <v>0</v>
      </c>
      <c r="Q48" s="12">
        <f t="shared" si="3"/>
        <v>0</v>
      </c>
      <c r="R48" s="10">
        <v>0</v>
      </c>
      <c r="S48" s="12">
        <v>600</v>
      </c>
      <c r="T48" s="12"/>
      <c r="U48" s="12">
        <f t="shared" si="1"/>
        <v>600</v>
      </c>
      <c r="V48" s="12">
        <v>0</v>
      </c>
      <c r="W48" s="12">
        <v>600</v>
      </c>
      <c r="X48" s="4" t="s">
        <v>87</v>
      </c>
    </row>
    <row r="49" spans="1:24" x14ac:dyDescent="0.3">
      <c r="A49" s="8" t="s">
        <v>22</v>
      </c>
      <c r="B49" s="8" t="s">
        <v>23</v>
      </c>
      <c r="C49" s="8">
        <v>830</v>
      </c>
      <c r="D49" s="8" t="s">
        <v>80</v>
      </c>
      <c r="E49" s="8">
        <v>6182</v>
      </c>
      <c r="F49" s="8" t="s">
        <v>35</v>
      </c>
      <c r="G49" s="28"/>
      <c r="H49" s="28"/>
      <c r="I49" s="28"/>
      <c r="J49" s="29"/>
      <c r="K49" s="28"/>
      <c r="L49" s="28"/>
      <c r="M49" s="28"/>
      <c r="N49" s="29"/>
      <c r="O49" s="9">
        <v>0</v>
      </c>
      <c r="P49" s="9">
        <v>0</v>
      </c>
      <c r="Q49" s="9">
        <v>0</v>
      </c>
      <c r="R49" s="10">
        <v>0</v>
      </c>
      <c r="S49" s="9">
        <v>195</v>
      </c>
      <c r="T49" s="9"/>
      <c r="U49" s="9">
        <f t="shared" si="1"/>
        <v>195</v>
      </c>
      <c r="V49" s="9">
        <v>154.75</v>
      </c>
      <c r="W49" s="9">
        <v>195</v>
      </c>
      <c r="X49" s="4" t="s">
        <v>88</v>
      </c>
    </row>
    <row r="50" spans="1:24" x14ac:dyDescent="0.3">
      <c r="A50" s="8" t="s">
        <v>22</v>
      </c>
      <c r="B50" s="8" t="s">
        <v>23</v>
      </c>
      <c r="C50" s="8">
        <v>830</v>
      </c>
      <c r="D50" s="8" t="s">
        <v>80</v>
      </c>
      <c r="E50" s="8">
        <v>6184</v>
      </c>
      <c r="F50" s="8" t="s">
        <v>36</v>
      </c>
      <c r="G50" s="28"/>
      <c r="H50" s="28"/>
      <c r="I50" s="28"/>
      <c r="J50" s="29"/>
      <c r="K50" s="28"/>
      <c r="L50" s="28"/>
      <c r="M50" s="28"/>
      <c r="N50" s="29"/>
      <c r="O50" s="9">
        <v>0</v>
      </c>
      <c r="P50" s="9">
        <v>0</v>
      </c>
      <c r="Q50" s="9">
        <f t="shared" si="3"/>
        <v>0</v>
      </c>
      <c r="R50" s="10">
        <v>0</v>
      </c>
      <c r="S50" s="9">
        <v>350</v>
      </c>
      <c r="T50" s="9"/>
      <c r="U50" s="9">
        <f t="shared" si="1"/>
        <v>350</v>
      </c>
      <c r="V50" s="9">
        <v>0</v>
      </c>
      <c r="W50" s="9">
        <v>600</v>
      </c>
      <c r="X50" s="4" t="s">
        <v>37</v>
      </c>
    </row>
    <row r="51" spans="1:24" x14ac:dyDescent="0.3">
      <c r="A51" s="8" t="s">
        <v>22</v>
      </c>
      <c r="B51" s="8" t="s">
        <v>23</v>
      </c>
      <c r="C51" s="8">
        <v>830</v>
      </c>
      <c r="D51" s="8" t="s">
        <v>80</v>
      </c>
      <c r="E51" s="8">
        <v>6185</v>
      </c>
      <c r="F51" s="8" t="s">
        <v>38</v>
      </c>
      <c r="G51" s="28"/>
      <c r="H51" s="28"/>
      <c r="I51" s="28"/>
      <c r="J51" s="29"/>
      <c r="K51" s="28"/>
      <c r="L51" s="28"/>
      <c r="M51" s="28"/>
      <c r="N51" s="29"/>
      <c r="O51" s="9">
        <v>0</v>
      </c>
      <c r="P51" s="9">
        <v>0</v>
      </c>
      <c r="Q51" s="9">
        <f t="shared" si="3"/>
        <v>0</v>
      </c>
      <c r="R51" s="10">
        <v>0</v>
      </c>
      <c r="S51" s="9">
        <v>1200</v>
      </c>
      <c r="T51" s="9">
        <v>-1200</v>
      </c>
      <c r="U51" s="9">
        <f t="shared" si="1"/>
        <v>0</v>
      </c>
      <c r="V51" s="9">
        <v>0</v>
      </c>
      <c r="W51" s="9">
        <v>480</v>
      </c>
      <c r="X51" s="4" t="s">
        <v>89</v>
      </c>
    </row>
    <row r="52" spans="1:24" x14ac:dyDescent="0.3">
      <c r="A52" s="8" t="s">
        <v>22</v>
      </c>
      <c r="B52" s="8" t="s">
        <v>32</v>
      </c>
      <c r="C52" s="8">
        <v>830</v>
      </c>
      <c r="D52" s="8" t="s">
        <v>80</v>
      </c>
      <c r="E52" s="8" t="s">
        <v>40</v>
      </c>
      <c r="F52" s="8" t="s">
        <v>41</v>
      </c>
      <c r="G52" s="28"/>
      <c r="H52" s="28"/>
      <c r="I52" s="28"/>
      <c r="J52" s="29"/>
      <c r="K52" s="28"/>
      <c r="L52" s="28"/>
      <c r="M52" s="28"/>
      <c r="N52" s="29"/>
      <c r="O52" s="12"/>
      <c r="P52" s="12"/>
      <c r="Q52" s="12"/>
      <c r="R52" s="10">
        <v>0</v>
      </c>
      <c r="S52" s="12">
        <v>75</v>
      </c>
      <c r="T52" s="12"/>
      <c r="U52" s="12">
        <f t="shared" si="1"/>
        <v>75</v>
      </c>
      <c r="V52" s="12">
        <v>0</v>
      </c>
      <c r="W52" s="12">
        <v>20</v>
      </c>
      <c r="X52" s="4"/>
    </row>
    <row r="53" spans="1:24" x14ac:dyDescent="0.3">
      <c r="A53" s="8" t="s">
        <v>22</v>
      </c>
      <c r="B53" s="8" t="s">
        <v>23</v>
      </c>
      <c r="C53" s="8">
        <v>830</v>
      </c>
      <c r="D53" s="8" t="s">
        <v>80</v>
      </c>
      <c r="E53" s="8">
        <v>6226</v>
      </c>
      <c r="F53" s="8" t="s">
        <v>42</v>
      </c>
      <c r="G53" s="28"/>
      <c r="H53" s="28"/>
      <c r="I53" s="28"/>
      <c r="J53" s="29"/>
      <c r="K53" s="28"/>
      <c r="L53" s="28"/>
      <c r="M53" s="28"/>
      <c r="N53" s="29"/>
      <c r="O53" s="9">
        <v>0</v>
      </c>
      <c r="P53" s="9">
        <v>0</v>
      </c>
      <c r="Q53" s="9">
        <v>0</v>
      </c>
      <c r="R53" s="10">
        <v>0</v>
      </c>
      <c r="S53" s="9">
        <v>1500</v>
      </c>
      <c r="T53" s="9">
        <v>-380</v>
      </c>
      <c r="U53" s="9">
        <f t="shared" si="1"/>
        <v>1120</v>
      </c>
      <c r="V53" s="9">
        <v>0</v>
      </c>
      <c r="W53" s="9">
        <v>1500</v>
      </c>
      <c r="X53" s="4" t="s">
        <v>90</v>
      </c>
    </row>
    <row r="54" spans="1:24" x14ac:dyDescent="0.3">
      <c r="A54" s="8" t="s">
        <v>22</v>
      </c>
      <c r="B54" s="8" t="s">
        <v>23</v>
      </c>
      <c r="C54" s="8">
        <v>830</v>
      </c>
      <c r="D54" s="8" t="s">
        <v>80</v>
      </c>
      <c r="E54" s="8">
        <v>6231</v>
      </c>
      <c r="F54" s="8" t="s">
        <v>91</v>
      </c>
      <c r="G54" s="28"/>
      <c r="H54" s="28"/>
      <c r="I54" s="28"/>
      <c r="J54" s="29"/>
      <c r="K54" s="28"/>
      <c r="L54" s="28"/>
      <c r="M54" s="28"/>
      <c r="N54" s="29"/>
      <c r="O54" s="9"/>
      <c r="P54" s="9"/>
      <c r="Q54" s="9"/>
      <c r="R54" s="10"/>
      <c r="S54" s="9">
        <v>0</v>
      </c>
      <c r="T54" s="9">
        <v>145</v>
      </c>
      <c r="U54" s="9">
        <f t="shared" si="1"/>
        <v>145</v>
      </c>
      <c r="V54" s="9">
        <v>144</v>
      </c>
      <c r="W54" s="9">
        <v>145</v>
      </c>
      <c r="X54" s="4"/>
    </row>
    <row r="55" spans="1:24" x14ac:dyDescent="0.3">
      <c r="A55" s="8" t="s">
        <v>22</v>
      </c>
      <c r="B55" s="8" t="s">
        <v>23</v>
      </c>
      <c r="C55" s="8">
        <v>830</v>
      </c>
      <c r="D55" s="8" t="s">
        <v>80</v>
      </c>
      <c r="E55" s="8">
        <v>6232</v>
      </c>
      <c r="F55" s="8" t="s">
        <v>45</v>
      </c>
      <c r="G55" s="28"/>
      <c r="H55" s="28"/>
      <c r="I55" s="28"/>
      <c r="J55" s="29"/>
      <c r="K55" s="28"/>
      <c r="L55" s="28"/>
      <c r="M55" s="28"/>
      <c r="N55" s="29"/>
      <c r="O55" s="9"/>
      <c r="P55" s="9"/>
      <c r="Q55" s="9"/>
      <c r="R55" s="10"/>
      <c r="S55" s="9">
        <v>0</v>
      </c>
      <c r="T55" s="9">
        <v>65</v>
      </c>
      <c r="U55" s="9">
        <f t="shared" si="1"/>
        <v>65</v>
      </c>
      <c r="V55" s="9">
        <v>59.99</v>
      </c>
      <c r="W55" s="9">
        <v>1000</v>
      </c>
      <c r="X55" s="4" t="s">
        <v>92</v>
      </c>
    </row>
    <row r="56" spans="1:24" x14ac:dyDescent="0.3">
      <c r="A56" s="8" t="s">
        <v>22</v>
      </c>
      <c r="B56" s="8" t="s">
        <v>23</v>
      </c>
      <c r="C56" s="8">
        <v>830</v>
      </c>
      <c r="D56" s="8" t="s">
        <v>80</v>
      </c>
      <c r="E56" s="8">
        <v>6237</v>
      </c>
      <c r="F56" s="8" t="s">
        <v>47</v>
      </c>
      <c r="G56" s="28"/>
      <c r="H56" s="28"/>
      <c r="I56" s="28"/>
      <c r="J56" s="29"/>
      <c r="K56" s="28"/>
      <c r="L56" s="28"/>
      <c r="M56" s="28"/>
      <c r="N56" s="29"/>
      <c r="O56" s="9">
        <v>0</v>
      </c>
      <c r="P56" s="9">
        <v>0</v>
      </c>
      <c r="Q56" s="9">
        <f t="shared" si="3"/>
        <v>0</v>
      </c>
      <c r="R56" s="10">
        <v>87.6</v>
      </c>
      <c r="S56" s="9">
        <v>0</v>
      </c>
      <c r="T56" s="9">
        <v>450</v>
      </c>
      <c r="U56" s="9">
        <f t="shared" si="1"/>
        <v>450</v>
      </c>
      <c r="V56" s="9">
        <v>447.6</v>
      </c>
      <c r="W56" s="9">
        <v>1000</v>
      </c>
      <c r="X56" s="4"/>
    </row>
    <row r="57" spans="1:24" x14ac:dyDescent="0.3">
      <c r="A57" s="8" t="s">
        <v>22</v>
      </c>
      <c r="B57" s="8" t="s">
        <v>23</v>
      </c>
      <c r="C57" s="8">
        <v>830</v>
      </c>
      <c r="D57" s="8" t="s">
        <v>80</v>
      </c>
      <c r="E57" s="8">
        <v>6238</v>
      </c>
      <c r="F57" s="8" t="s">
        <v>74</v>
      </c>
      <c r="G57" s="28"/>
      <c r="H57" s="28"/>
      <c r="I57" s="28"/>
      <c r="J57" s="29"/>
      <c r="K57" s="28"/>
      <c r="L57" s="28"/>
      <c r="M57" s="28"/>
      <c r="N57" s="29"/>
      <c r="O57" s="9">
        <v>0</v>
      </c>
      <c r="P57" s="9">
        <v>0</v>
      </c>
      <c r="Q57" s="9">
        <f t="shared" si="3"/>
        <v>0</v>
      </c>
      <c r="R57" s="10">
        <v>0</v>
      </c>
      <c r="S57" s="9">
        <v>2200</v>
      </c>
      <c r="T57" s="9">
        <v>-60</v>
      </c>
      <c r="U57" s="9">
        <f t="shared" si="1"/>
        <v>2140</v>
      </c>
      <c r="V57" s="9">
        <v>528</v>
      </c>
      <c r="W57" s="9">
        <v>950</v>
      </c>
      <c r="X57" s="4" t="s">
        <v>93</v>
      </c>
    </row>
    <row r="58" spans="1:24" x14ac:dyDescent="0.3">
      <c r="A58" s="8" t="s">
        <v>22</v>
      </c>
      <c r="B58" s="8" t="s">
        <v>23</v>
      </c>
      <c r="C58" s="8">
        <v>830</v>
      </c>
      <c r="D58" s="8" t="s">
        <v>80</v>
      </c>
      <c r="E58" s="8">
        <v>6251</v>
      </c>
      <c r="F58" s="8" t="s">
        <v>48</v>
      </c>
      <c r="G58" s="28"/>
      <c r="H58" s="28"/>
      <c r="I58" s="28"/>
      <c r="J58" s="29"/>
      <c r="K58" s="28"/>
      <c r="L58" s="28"/>
      <c r="M58" s="28"/>
      <c r="N58" s="29"/>
      <c r="O58" s="9">
        <v>0</v>
      </c>
      <c r="P58" s="9">
        <v>0</v>
      </c>
      <c r="Q58" s="9">
        <f t="shared" si="3"/>
        <v>0</v>
      </c>
      <c r="R58" s="10">
        <v>0</v>
      </c>
      <c r="S58" s="9">
        <v>700</v>
      </c>
      <c r="T58" s="9"/>
      <c r="U58" s="9">
        <f t="shared" si="1"/>
        <v>700</v>
      </c>
      <c r="V58" s="9">
        <v>105.1</v>
      </c>
      <c r="W58" s="9">
        <v>700</v>
      </c>
      <c r="X58" s="4"/>
    </row>
    <row r="59" spans="1:24" x14ac:dyDescent="0.3">
      <c r="A59" s="8" t="s">
        <v>22</v>
      </c>
      <c r="B59" s="8" t="s">
        <v>23</v>
      </c>
      <c r="C59" s="8">
        <v>830</v>
      </c>
      <c r="D59" s="8" t="s">
        <v>80</v>
      </c>
      <c r="E59" s="8">
        <v>6256</v>
      </c>
      <c r="F59" s="8" t="s">
        <v>49</v>
      </c>
      <c r="G59" s="28"/>
      <c r="H59" s="28"/>
      <c r="I59" s="28"/>
      <c r="J59" s="29"/>
      <c r="K59" s="28"/>
      <c r="L59" s="28"/>
      <c r="M59" s="28"/>
      <c r="N59" s="29"/>
      <c r="O59" s="9">
        <v>0</v>
      </c>
      <c r="P59" s="9">
        <v>0</v>
      </c>
      <c r="Q59" s="9">
        <f t="shared" si="3"/>
        <v>0</v>
      </c>
      <c r="R59" s="10">
        <v>0</v>
      </c>
      <c r="S59" s="9">
        <v>200</v>
      </c>
      <c r="T59" s="9">
        <v>25</v>
      </c>
      <c r="U59" s="9">
        <f t="shared" si="1"/>
        <v>225</v>
      </c>
      <c r="V59" s="9">
        <v>221</v>
      </c>
      <c r="W59" s="9">
        <v>250</v>
      </c>
      <c r="X59" s="4"/>
    </row>
    <row r="60" spans="1:24" x14ac:dyDescent="0.3">
      <c r="A60" s="8" t="s">
        <v>22</v>
      </c>
      <c r="B60" s="8" t="s">
        <v>23</v>
      </c>
      <c r="C60" s="8">
        <v>830</v>
      </c>
      <c r="D60" s="8" t="s">
        <v>80</v>
      </c>
      <c r="E60" s="8">
        <v>6257</v>
      </c>
      <c r="F60" s="8" t="s">
        <v>50</v>
      </c>
      <c r="G60" s="28"/>
      <c r="H60" s="28"/>
      <c r="I60" s="28"/>
      <c r="J60" s="29"/>
      <c r="K60" s="28"/>
      <c r="L60" s="28"/>
      <c r="M60" s="28"/>
      <c r="N60" s="29"/>
      <c r="O60" s="9">
        <v>0</v>
      </c>
      <c r="P60" s="9">
        <v>0</v>
      </c>
      <c r="Q60" s="9">
        <f t="shared" si="3"/>
        <v>0</v>
      </c>
      <c r="R60" s="10">
        <v>0</v>
      </c>
      <c r="S60" s="9">
        <v>750</v>
      </c>
      <c r="T60" s="9">
        <v>110</v>
      </c>
      <c r="U60" s="9">
        <f t="shared" si="1"/>
        <v>860</v>
      </c>
      <c r="V60" s="9">
        <v>858.58</v>
      </c>
      <c r="W60" s="9"/>
      <c r="X60" s="4"/>
    </row>
    <row r="61" spans="1:24" x14ac:dyDescent="0.3">
      <c r="A61" s="8" t="s">
        <v>22</v>
      </c>
      <c r="B61" s="8" t="s">
        <v>32</v>
      </c>
      <c r="C61" s="8">
        <v>830</v>
      </c>
      <c r="D61" s="8" t="s">
        <v>80</v>
      </c>
      <c r="E61" s="8">
        <v>6261</v>
      </c>
      <c r="F61" s="8" t="s">
        <v>53</v>
      </c>
      <c r="G61" s="28"/>
      <c r="H61" s="28"/>
      <c r="I61" s="28"/>
      <c r="J61" s="29"/>
      <c r="K61" s="28"/>
      <c r="L61" s="28"/>
      <c r="M61" s="28"/>
      <c r="N61" s="29"/>
      <c r="O61" s="9">
        <v>0</v>
      </c>
      <c r="P61" s="9">
        <v>0</v>
      </c>
      <c r="Q61" s="9">
        <f t="shared" si="3"/>
        <v>0</v>
      </c>
      <c r="R61" s="10">
        <v>0</v>
      </c>
      <c r="S61" s="9">
        <v>100</v>
      </c>
      <c r="T61" s="9"/>
      <c r="U61" s="9">
        <f t="shared" si="1"/>
        <v>100</v>
      </c>
      <c r="V61" s="9">
        <v>98.42</v>
      </c>
      <c r="W61" s="9">
        <v>120</v>
      </c>
      <c r="X61" s="4"/>
    </row>
    <row r="62" spans="1:24" x14ac:dyDescent="0.3">
      <c r="A62" s="8" t="s">
        <v>22</v>
      </c>
      <c r="B62" s="8" t="s">
        <v>32</v>
      </c>
      <c r="C62" s="8">
        <v>830</v>
      </c>
      <c r="D62" s="8" t="s">
        <v>80</v>
      </c>
      <c r="E62" s="8">
        <v>6262</v>
      </c>
      <c r="F62" s="8" t="s">
        <v>55</v>
      </c>
      <c r="G62" s="29"/>
      <c r="H62" s="29"/>
      <c r="I62" s="29"/>
      <c r="J62" s="29"/>
      <c r="K62" s="29"/>
      <c r="L62" s="29"/>
      <c r="M62" s="29"/>
      <c r="N62" s="29"/>
      <c r="O62" s="12">
        <v>0</v>
      </c>
      <c r="P62" s="12">
        <v>0</v>
      </c>
      <c r="Q62" s="12">
        <f t="shared" si="3"/>
        <v>0</v>
      </c>
      <c r="R62" s="10">
        <v>19.8</v>
      </c>
      <c r="S62" s="12">
        <v>740</v>
      </c>
      <c r="T62" s="12">
        <v>55</v>
      </c>
      <c r="U62" s="12">
        <f t="shared" si="1"/>
        <v>795</v>
      </c>
      <c r="V62" s="12">
        <v>793.32</v>
      </c>
      <c r="W62" s="12">
        <f>160+660</f>
        <v>820</v>
      </c>
      <c r="X62" s="4" t="s">
        <v>94</v>
      </c>
    </row>
    <row r="63" spans="1:24" x14ac:dyDescent="0.3">
      <c r="A63" s="8" t="s">
        <v>22</v>
      </c>
      <c r="B63" s="8" t="s">
        <v>23</v>
      </c>
      <c r="C63" s="8">
        <v>830</v>
      </c>
      <c r="D63" s="8" t="s">
        <v>80</v>
      </c>
      <c r="E63" s="8" t="s">
        <v>57</v>
      </c>
      <c r="F63" s="8" t="s">
        <v>58</v>
      </c>
      <c r="G63" s="28"/>
      <c r="H63" s="28"/>
      <c r="I63" s="28"/>
      <c r="J63" s="29"/>
      <c r="K63" s="28"/>
      <c r="L63" s="28"/>
      <c r="M63" s="28"/>
      <c r="N63" s="29"/>
      <c r="O63" s="9">
        <v>0</v>
      </c>
      <c r="P63" s="9">
        <v>0</v>
      </c>
      <c r="Q63" s="9">
        <v>0</v>
      </c>
      <c r="R63" s="10">
        <v>0</v>
      </c>
      <c r="S63" s="9">
        <v>205</v>
      </c>
      <c r="T63" s="9"/>
      <c r="U63" s="9">
        <f t="shared" si="1"/>
        <v>205</v>
      </c>
      <c r="V63" s="9">
        <v>205</v>
      </c>
      <c r="W63" s="9">
        <v>1045</v>
      </c>
      <c r="X63" s="4" t="s">
        <v>95</v>
      </c>
    </row>
    <row r="64" spans="1:24" x14ac:dyDescent="0.3">
      <c r="A64" s="19"/>
      <c r="B64" s="19"/>
      <c r="C64" s="19"/>
      <c r="D64" s="19"/>
      <c r="E64" s="19"/>
      <c r="F64" s="1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1"/>
    </row>
    <row r="65" spans="1:25" x14ac:dyDescent="0.3">
      <c r="A65" s="19"/>
      <c r="B65" s="1" t="s">
        <v>96</v>
      </c>
      <c r="C65" s="19"/>
      <c r="D65" s="19"/>
      <c r="E65" s="19"/>
      <c r="F65" s="19"/>
      <c r="G65" s="28"/>
      <c r="H65" s="28"/>
      <c r="I65" s="28"/>
      <c r="J65" s="29"/>
      <c r="K65" s="28"/>
      <c r="L65" s="28"/>
      <c r="M65" s="2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</row>
    <row r="66" spans="1:25" x14ac:dyDescent="0.3">
      <c r="A66" s="19"/>
      <c r="B66" s="19"/>
      <c r="C66" s="19"/>
      <c r="D66" s="19"/>
      <c r="E66" s="19"/>
      <c r="F66" s="19"/>
      <c r="G66" s="28"/>
      <c r="H66" s="28"/>
      <c r="I66" s="28"/>
      <c r="J66" s="29"/>
      <c r="K66" s="28"/>
      <c r="L66" s="28"/>
      <c r="M66" s="2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</row>
    <row r="67" spans="1:25" x14ac:dyDescent="0.3">
      <c r="A67" s="8">
        <v>74</v>
      </c>
      <c r="B67" s="8" t="s">
        <v>23</v>
      </c>
      <c r="C67" s="8">
        <v>830</v>
      </c>
      <c r="D67" s="8" t="s">
        <v>80</v>
      </c>
      <c r="E67" s="8">
        <v>74718</v>
      </c>
      <c r="F67" s="8" t="s">
        <v>97</v>
      </c>
      <c r="G67" s="9"/>
      <c r="H67" s="9"/>
      <c r="I67" s="9"/>
      <c r="J67" s="10"/>
      <c r="K67" s="9"/>
      <c r="L67" s="9"/>
      <c r="M67" s="9"/>
      <c r="N67" s="10"/>
      <c r="O67" s="9">
        <v>0</v>
      </c>
      <c r="P67" s="9">
        <v>0</v>
      </c>
      <c r="Q67" s="9">
        <f t="shared" ref="Q67:Q69" si="4">+O67+P67</f>
        <v>0</v>
      </c>
      <c r="R67" s="10">
        <v>0</v>
      </c>
      <c r="S67" s="9">
        <v>32500</v>
      </c>
      <c r="T67" s="9"/>
      <c r="U67" s="9">
        <f t="shared" si="1"/>
        <v>32500</v>
      </c>
      <c r="V67" s="9">
        <v>32500</v>
      </c>
      <c r="W67" s="9">
        <f>24000+6500</f>
        <v>30500</v>
      </c>
      <c r="X67" s="4" t="s">
        <v>98</v>
      </c>
    </row>
    <row r="68" spans="1:25" x14ac:dyDescent="0.3">
      <c r="A68" s="8">
        <v>74</v>
      </c>
      <c r="B68" s="8" t="s">
        <v>23</v>
      </c>
      <c r="C68" s="8">
        <v>830</v>
      </c>
      <c r="D68" s="8" t="s">
        <v>80</v>
      </c>
      <c r="E68" s="8">
        <v>7472</v>
      </c>
      <c r="F68" s="8" t="s">
        <v>99</v>
      </c>
      <c r="G68" s="9"/>
      <c r="H68" s="9"/>
      <c r="I68" s="9"/>
      <c r="J68" s="10"/>
      <c r="K68" s="9"/>
      <c r="L68" s="9"/>
      <c r="M68" s="9"/>
      <c r="N68" s="10"/>
      <c r="O68" s="9">
        <v>0</v>
      </c>
      <c r="P68" s="9">
        <v>0</v>
      </c>
      <c r="Q68" s="9">
        <f t="shared" si="4"/>
        <v>0</v>
      </c>
      <c r="R68" s="10">
        <v>0</v>
      </c>
      <c r="S68" s="9">
        <v>19250</v>
      </c>
      <c r="T68" s="9"/>
      <c r="U68" s="9">
        <f t="shared" si="1"/>
        <v>19250</v>
      </c>
      <c r="V68" s="9">
        <v>19258</v>
      </c>
      <c r="W68" s="9">
        <v>15800</v>
      </c>
      <c r="X68" s="4" t="s">
        <v>100</v>
      </c>
    </row>
    <row r="69" spans="1:25" x14ac:dyDescent="0.3">
      <c r="A69" s="8">
        <v>70</v>
      </c>
      <c r="B69" s="8" t="s">
        <v>23</v>
      </c>
      <c r="C69" s="8">
        <v>830</v>
      </c>
      <c r="D69" s="8" t="s">
        <v>80</v>
      </c>
      <c r="E69" s="8">
        <v>70878</v>
      </c>
      <c r="F69" s="8" t="s">
        <v>101</v>
      </c>
      <c r="G69" s="9"/>
      <c r="H69" s="9"/>
      <c r="I69" s="9"/>
      <c r="J69" s="10"/>
      <c r="K69" s="9"/>
      <c r="L69" s="9"/>
      <c r="M69" s="9"/>
      <c r="N69" s="10"/>
      <c r="O69" s="9">
        <v>0</v>
      </c>
      <c r="P69" s="9">
        <v>0</v>
      </c>
      <c r="Q69" s="9">
        <f t="shared" si="4"/>
        <v>0</v>
      </c>
      <c r="R69" s="10">
        <v>0</v>
      </c>
      <c r="S69" s="9">
        <v>4000</v>
      </c>
      <c r="T69" s="9"/>
      <c r="U69" s="9">
        <f t="shared" si="1"/>
        <v>4000</v>
      </c>
      <c r="V69" s="9">
        <v>0</v>
      </c>
      <c r="W69" s="9">
        <v>4200</v>
      </c>
      <c r="X69" s="4" t="s">
        <v>102</v>
      </c>
    </row>
    <row r="70" spans="1:25" x14ac:dyDescent="0.3">
      <c r="A70" s="19"/>
      <c r="B70" s="19"/>
      <c r="C70" s="19"/>
      <c r="D70" s="19"/>
      <c r="E70" s="19"/>
      <c r="F70" s="1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>
        <f t="shared" si="1"/>
        <v>0</v>
      </c>
      <c r="V70" s="29"/>
      <c r="W70" s="29"/>
      <c r="X70" s="31"/>
    </row>
    <row r="71" spans="1:25" x14ac:dyDescent="0.3">
      <c r="A71" s="8">
        <v>70</v>
      </c>
      <c r="B71" s="8" t="s">
        <v>23</v>
      </c>
      <c r="C71" s="8">
        <v>831</v>
      </c>
      <c r="D71" s="8" t="s">
        <v>66</v>
      </c>
      <c r="E71" s="8">
        <v>70878</v>
      </c>
      <c r="F71" s="8" t="s">
        <v>101</v>
      </c>
      <c r="G71" s="9"/>
      <c r="H71" s="9"/>
      <c r="I71" s="9"/>
      <c r="J71" s="10"/>
      <c r="K71" s="9"/>
      <c r="L71" s="9"/>
      <c r="M71" s="9"/>
      <c r="N71" s="10"/>
      <c r="O71" s="9">
        <v>0</v>
      </c>
      <c r="P71" s="9">
        <v>0</v>
      </c>
      <c r="Q71" s="9">
        <v>0</v>
      </c>
      <c r="R71" s="10">
        <v>0</v>
      </c>
      <c r="S71" s="9">
        <v>77000</v>
      </c>
      <c r="T71" s="9"/>
      <c r="U71" s="9">
        <f t="shared" si="1"/>
        <v>77000</v>
      </c>
      <c r="V71" s="9">
        <v>0</v>
      </c>
      <c r="W71" s="9">
        <v>0</v>
      </c>
      <c r="X71" s="4" t="s">
        <v>103</v>
      </c>
    </row>
    <row r="72" spans="1:25" x14ac:dyDescent="0.3">
      <c r="A72" s="19"/>
      <c r="B72" s="19"/>
      <c r="C72" s="19"/>
      <c r="D72" s="19"/>
      <c r="E72" s="19"/>
      <c r="F72" s="1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1"/>
    </row>
    <row r="73" spans="1:25" x14ac:dyDescent="0.3">
      <c r="F73" s="32"/>
      <c r="G73" s="5" t="s">
        <v>8</v>
      </c>
      <c r="H73" s="5" t="s">
        <v>9</v>
      </c>
      <c r="I73" s="5" t="s">
        <v>10</v>
      </c>
      <c r="J73" s="5" t="s">
        <v>17</v>
      </c>
      <c r="K73" s="5" t="s">
        <v>12</v>
      </c>
      <c r="L73" s="5" t="s">
        <v>9</v>
      </c>
      <c r="M73" s="5" t="s">
        <v>13</v>
      </c>
      <c r="N73" s="5" t="s">
        <v>14</v>
      </c>
      <c r="O73" s="5" t="s">
        <v>15</v>
      </c>
      <c r="P73" s="5" t="s">
        <v>9</v>
      </c>
      <c r="Q73" s="5" t="s">
        <v>16</v>
      </c>
      <c r="R73" s="5" t="s">
        <v>17</v>
      </c>
      <c r="S73" s="5" t="s">
        <v>104</v>
      </c>
      <c r="T73" s="6" t="s">
        <v>9</v>
      </c>
      <c r="U73" s="6" t="s">
        <v>19</v>
      </c>
      <c r="V73" s="6" t="s">
        <v>17</v>
      </c>
      <c r="W73" s="6" t="s">
        <v>20</v>
      </c>
    </row>
    <row r="74" spans="1:25" x14ac:dyDescent="0.3">
      <c r="F74" s="33" t="s">
        <v>105</v>
      </c>
      <c r="G74" s="34">
        <f>SUM(G7:G25)+SUM(G30:G42)</f>
        <v>3210</v>
      </c>
      <c r="H74" s="34">
        <f>SUM(H7:H25)+SUM(H30:H42)</f>
        <v>0</v>
      </c>
      <c r="I74" s="34">
        <f>SUM(I7:I25)+SUM(I30:I42)</f>
        <v>3210</v>
      </c>
      <c r="J74" s="34">
        <f>SUM(J7:J25)+SUM(J30:J42)</f>
        <v>1666.78</v>
      </c>
      <c r="K74" s="34">
        <f t="shared" ref="K74:N74" si="5">SUM(K6:K26)+SUM(K38:K42)+SUM(K31:K34)</f>
        <v>37200</v>
      </c>
      <c r="L74" s="34">
        <f t="shared" si="5"/>
        <v>0</v>
      </c>
      <c r="M74" s="34">
        <f t="shared" si="5"/>
        <v>37200</v>
      </c>
      <c r="N74" s="34">
        <f t="shared" si="5"/>
        <v>28294.44</v>
      </c>
      <c r="O74" s="34">
        <f t="shared" ref="O74:R74" si="6">SUM(O6:O26)+SUM(O38:O63)+SUM(O31:O35)</f>
        <v>104315</v>
      </c>
      <c r="P74" s="34">
        <f t="shared" si="6"/>
        <v>0</v>
      </c>
      <c r="Q74" s="34">
        <f t="shared" si="6"/>
        <v>104315</v>
      </c>
      <c r="R74" s="34">
        <f t="shared" si="6"/>
        <v>70095.740000000005</v>
      </c>
      <c r="S74" s="34">
        <f>SUM(S6:S26)+SUM(S38:S63)+SUM(S31:S35)</f>
        <v>160765</v>
      </c>
      <c r="T74" s="34">
        <f t="shared" ref="T74:W74" si="7">SUM(T6:T26)+SUM(T38:T63)+SUM(T31:T35)</f>
        <v>0</v>
      </c>
      <c r="U74" s="34">
        <f t="shared" si="7"/>
        <v>160765</v>
      </c>
      <c r="V74" s="34">
        <f t="shared" si="7"/>
        <v>123019.75</v>
      </c>
      <c r="W74" s="34">
        <f t="shared" si="7"/>
        <v>68356</v>
      </c>
      <c r="X74" s="35"/>
    </row>
    <row r="75" spans="1:25" x14ac:dyDescent="0.3">
      <c r="F75" s="33" t="s">
        <v>106</v>
      </c>
      <c r="G75" s="36">
        <f>G26</f>
        <v>23900</v>
      </c>
      <c r="H75" s="36">
        <f t="shared" ref="H75:J75" si="8">H26</f>
        <v>0</v>
      </c>
      <c r="I75" s="36">
        <f t="shared" si="8"/>
        <v>23900</v>
      </c>
      <c r="J75" s="36">
        <f t="shared" si="8"/>
        <v>19003.5</v>
      </c>
      <c r="K75" s="36">
        <f>K28+K36+K27</f>
        <v>1</v>
      </c>
      <c r="L75" s="36">
        <f>L28+L36+L27</f>
        <v>0</v>
      </c>
      <c r="M75" s="36">
        <f>M28+M36+M27</f>
        <v>1</v>
      </c>
      <c r="N75" s="36">
        <f>N28+N36+N27</f>
        <v>0</v>
      </c>
      <c r="O75" s="36">
        <f>O28+O36+O27</f>
        <v>98230</v>
      </c>
      <c r="P75" s="36">
        <f t="shared" ref="P75:R75" si="9">P28+P36+P27</f>
        <v>0</v>
      </c>
      <c r="Q75" s="36">
        <f t="shared" si="9"/>
        <v>98230</v>
      </c>
      <c r="R75" s="36">
        <f t="shared" si="9"/>
        <v>89377.06</v>
      </c>
      <c r="S75" s="36">
        <f t="shared" ref="S75:V75" si="10">S28+S36+S27+S29</f>
        <v>202145</v>
      </c>
      <c r="T75" s="36">
        <f t="shared" si="10"/>
        <v>0</v>
      </c>
      <c r="U75" s="36">
        <f t="shared" si="10"/>
        <v>202145</v>
      </c>
      <c r="V75" s="36">
        <f t="shared" si="10"/>
        <v>113737.34</v>
      </c>
      <c r="W75" s="36">
        <f>W28+W36+W27+W29</f>
        <v>237405</v>
      </c>
    </row>
    <row r="76" spans="1:25" x14ac:dyDescent="0.3">
      <c r="F76" s="33" t="s">
        <v>107</v>
      </c>
      <c r="O76" s="36">
        <f>O69</f>
        <v>0</v>
      </c>
      <c r="P76" s="36">
        <f t="shared" ref="P76:R76" si="11">P69</f>
        <v>0</v>
      </c>
      <c r="Q76" s="36">
        <f t="shared" si="11"/>
        <v>0</v>
      </c>
      <c r="R76" s="36">
        <f t="shared" si="11"/>
        <v>0</v>
      </c>
      <c r="S76" s="36">
        <f>S69+S71</f>
        <v>81000</v>
      </c>
      <c r="T76" s="36">
        <f t="shared" ref="T76:W76" si="12">T69+T71</f>
        <v>0</v>
      </c>
      <c r="U76" s="36">
        <f t="shared" si="12"/>
        <v>81000</v>
      </c>
      <c r="V76" s="36">
        <f t="shared" si="12"/>
        <v>0</v>
      </c>
      <c r="W76" s="36">
        <f t="shared" si="12"/>
        <v>4200</v>
      </c>
    </row>
    <row r="77" spans="1:25" x14ac:dyDescent="0.3">
      <c r="F77" s="33" t="s">
        <v>108</v>
      </c>
      <c r="G77" s="36"/>
      <c r="H77" s="36"/>
      <c r="I77" s="36"/>
      <c r="O77" s="36">
        <f>O67+O68</f>
        <v>0</v>
      </c>
      <c r="P77" s="36">
        <f t="shared" ref="P77:R77" si="13">P67+P68</f>
        <v>0</v>
      </c>
      <c r="Q77" s="36">
        <f t="shared" si="13"/>
        <v>0</v>
      </c>
      <c r="R77" s="36">
        <f t="shared" si="13"/>
        <v>0</v>
      </c>
      <c r="S77" s="36">
        <f>S67+S68</f>
        <v>51750</v>
      </c>
      <c r="T77" s="36">
        <f t="shared" ref="T77:W77" si="14">T67+T68</f>
        <v>0</v>
      </c>
      <c r="U77" s="36">
        <f t="shared" si="14"/>
        <v>51750</v>
      </c>
      <c r="V77" s="36">
        <f t="shared" si="14"/>
        <v>51758</v>
      </c>
      <c r="W77" s="36">
        <f t="shared" si="14"/>
        <v>46300</v>
      </c>
    </row>
    <row r="78" spans="1:25" x14ac:dyDescent="0.3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</sheetData>
  <pageMargins left="0.25" right="0.25" top="0.75" bottom="0.75" header="0.3" footer="0.3"/>
  <pageSetup paperSize="8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workbookViewId="0">
      <selection activeCell="F30" sqref="F30"/>
    </sheetView>
  </sheetViews>
  <sheetFormatPr baseColWidth="10" defaultColWidth="12.5546875" defaultRowHeight="15.6" x14ac:dyDescent="0.3"/>
  <cols>
    <col min="1" max="1" width="7.5546875" style="97" customWidth="1"/>
    <col min="2" max="2" width="14.109375" style="97" customWidth="1"/>
    <col min="3" max="3" width="9" style="97" customWidth="1"/>
    <col min="4" max="4" width="6.44140625" style="97" customWidth="1"/>
    <col min="5" max="5" width="7.109375" style="97" customWidth="1"/>
    <col min="6" max="6" width="20.44140625" style="97" bestFit="1" customWidth="1"/>
    <col min="7" max="7" width="79.33203125" style="98" customWidth="1"/>
    <col min="8" max="8" width="19.33203125" style="99" customWidth="1"/>
    <col min="9" max="10" width="13.33203125" style="100" hidden="1" customWidth="1"/>
    <col min="11" max="11" width="14.44140625" style="100" hidden="1" customWidth="1"/>
    <col min="12" max="12" width="12.44140625" style="100" hidden="1" customWidth="1"/>
    <col min="13" max="13" width="14.44140625" style="101" hidden="1" customWidth="1"/>
    <col min="14" max="14" width="14.109375" style="101" hidden="1" customWidth="1"/>
    <col min="15" max="15" width="19.33203125" style="101" hidden="1" customWidth="1"/>
    <col min="16" max="17" width="16" style="102" hidden="1" customWidth="1"/>
    <col min="18" max="18" width="16" style="103" hidden="1" customWidth="1"/>
    <col min="19" max="19" width="5" style="41" customWidth="1"/>
    <col min="20" max="20" width="19.33203125" style="99" customWidth="1"/>
    <col min="21" max="21" width="5" style="41" customWidth="1"/>
    <col min="22" max="22" width="19.33203125" style="99" customWidth="1"/>
    <col min="23" max="23" width="12.5546875" style="41"/>
    <col min="24" max="24" width="16.33203125" style="41" bestFit="1" customWidth="1"/>
    <col min="25" max="25" width="12.5546875" style="41"/>
    <col min="26" max="28" width="12.6640625" style="41" bestFit="1" customWidth="1"/>
    <col min="29" max="256" width="12.5546875" style="41"/>
    <col min="257" max="257" width="7.5546875" style="41" customWidth="1"/>
    <col min="258" max="258" width="14.109375" style="41" customWidth="1"/>
    <col min="259" max="259" width="9" style="41" customWidth="1"/>
    <col min="260" max="260" width="6.44140625" style="41" customWidth="1"/>
    <col min="261" max="261" width="7.109375" style="41" customWidth="1"/>
    <col min="262" max="262" width="20.44140625" style="41" bestFit="1" customWidth="1"/>
    <col min="263" max="263" width="79.33203125" style="41" customWidth="1"/>
    <col min="264" max="264" width="19.33203125" style="41" customWidth="1"/>
    <col min="265" max="274" width="0" style="41" hidden="1" customWidth="1"/>
    <col min="275" max="275" width="5" style="41" customWidth="1"/>
    <col min="276" max="276" width="19.33203125" style="41" customWidth="1"/>
    <col min="277" max="277" width="5" style="41" customWidth="1"/>
    <col min="278" max="278" width="19.33203125" style="41" customWidth="1"/>
    <col min="279" max="279" width="12.5546875" style="41"/>
    <col min="280" max="280" width="16.33203125" style="41" bestFit="1" customWidth="1"/>
    <col min="281" max="281" width="12.5546875" style="41"/>
    <col min="282" max="284" width="12.6640625" style="41" bestFit="1" customWidth="1"/>
    <col min="285" max="512" width="12.5546875" style="41"/>
    <col min="513" max="513" width="7.5546875" style="41" customWidth="1"/>
    <col min="514" max="514" width="14.109375" style="41" customWidth="1"/>
    <col min="515" max="515" width="9" style="41" customWidth="1"/>
    <col min="516" max="516" width="6.44140625" style="41" customWidth="1"/>
    <col min="517" max="517" width="7.109375" style="41" customWidth="1"/>
    <col min="518" max="518" width="20.44140625" style="41" bestFit="1" customWidth="1"/>
    <col min="519" max="519" width="79.33203125" style="41" customWidth="1"/>
    <col min="520" max="520" width="19.33203125" style="41" customWidth="1"/>
    <col min="521" max="530" width="0" style="41" hidden="1" customWidth="1"/>
    <col min="531" max="531" width="5" style="41" customWidth="1"/>
    <col min="532" max="532" width="19.33203125" style="41" customWidth="1"/>
    <col min="533" max="533" width="5" style="41" customWidth="1"/>
    <col min="534" max="534" width="19.33203125" style="41" customWidth="1"/>
    <col min="535" max="535" width="12.5546875" style="41"/>
    <col min="536" max="536" width="16.33203125" style="41" bestFit="1" customWidth="1"/>
    <col min="537" max="537" width="12.5546875" style="41"/>
    <col min="538" max="540" width="12.6640625" style="41" bestFit="1" customWidth="1"/>
    <col min="541" max="768" width="12.5546875" style="41"/>
    <col min="769" max="769" width="7.5546875" style="41" customWidth="1"/>
    <col min="770" max="770" width="14.109375" style="41" customWidth="1"/>
    <col min="771" max="771" width="9" style="41" customWidth="1"/>
    <col min="772" max="772" width="6.44140625" style="41" customWidth="1"/>
    <col min="773" max="773" width="7.109375" style="41" customWidth="1"/>
    <col min="774" max="774" width="20.44140625" style="41" bestFit="1" customWidth="1"/>
    <col min="775" max="775" width="79.33203125" style="41" customWidth="1"/>
    <col min="776" max="776" width="19.33203125" style="41" customWidth="1"/>
    <col min="777" max="786" width="0" style="41" hidden="1" customWidth="1"/>
    <col min="787" max="787" width="5" style="41" customWidth="1"/>
    <col min="788" max="788" width="19.33203125" style="41" customWidth="1"/>
    <col min="789" max="789" width="5" style="41" customWidth="1"/>
    <col min="790" max="790" width="19.33203125" style="41" customWidth="1"/>
    <col min="791" max="791" width="12.5546875" style="41"/>
    <col min="792" max="792" width="16.33203125" style="41" bestFit="1" customWidth="1"/>
    <col min="793" max="793" width="12.5546875" style="41"/>
    <col min="794" max="796" width="12.6640625" style="41" bestFit="1" customWidth="1"/>
    <col min="797" max="1024" width="12.5546875" style="41"/>
    <col min="1025" max="1025" width="7.5546875" style="41" customWidth="1"/>
    <col min="1026" max="1026" width="14.109375" style="41" customWidth="1"/>
    <col min="1027" max="1027" width="9" style="41" customWidth="1"/>
    <col min="1028" max="1028" width="6.44140625" style="41" customWidth="1"/>
    <col min="1029" max="1029" width="7.109375" style="41" customWidth="1"/>
    <col min="1030" max="1030" width="20.44140625" style="41" bestFit="1" customWidth="1"/>
    <col min="1031" max="1031" width="79.33203125" style="41" customWidth="1"/>
    <col min="1032" max="1032" width="19.33203125" style="41" customWidth="1"/>
    <col min="1033" max="1042" width="0" style="41" hidden="1" customWidth="1"/>
    <col min="1043" max="1043" width="5" style="41" customWidth="1"/>
    <col min="1044" max="1044" width="19.33203125" style="41" customWidth="1"/>
    <col min="1045" max="1045" width="5" style="41" customWidth="1"/>
    <col min="1046" max="1046" width="19.33203125" style="41" customWidth="1"/>
    <col min="1047" max="1047" width="12.5546875" style="41"/>
    <col min="1048" max="1048" width="16.33203125" style="41" bestFit="1" customWidth="1"/>
    <col min="1049" max="1049" width="12.5546875" style="41"/>
    <col min="1050" max="1052" width="12.6640625" style="41" bestFit="1" customWidth="1"/>
    <col min="1053" max="1280" width="12.5546875" style="41"/>
    <col min="1281" max="1281" width="7.5546875" style="41" customWidth="1"/>
    <col min="1282" max="1282" width="14.109375" style="41" customWidth="1"/>
    <col min="1283" max="1283" width="9" style="41" customWidth="1"/>
    <col min="1284" max="1284" width="6.44140625" style="41" customWidth="1"/>
    <col min="1285" max="1285" width="7.109375" style="41" customWidth="1"/>
    <col min="1286" max="1286" width="20.44140625" style="41" bestFit="1" customWidth="1"/>
    <col min="1287" max="1287" width="79.33203125" style="41" customWidth="1"/>
    <col min="1288" max="1288" width="19.33203125" style="41" customWidth="1"/>
    <col min="1289" max="1298" width="0" style="41" hidden="1" customWidth="1"/>
    <col min="1299" max="1299" width="5" style="41" customWidth="1"/>
    <col min="1300" max="1300" width="19.33203125" style="41" customWidth="1"/>
    <col min="1301" max="1301" width="5" style="41" customWidth="1"/>
    <col min="1302" max="1302" width="19.33203125" style="41" customWidth="1"/>
    <col min="1303" max="1303" width="12.5546875" style="41"/>
    <col min="1304" max="1304" width="16.33203125" style="41" bestFit="1" customWidth="1"/>
    <col min="1305" max="1305" width="12.5546875" style="41"/>
    <col min="1306" max="1308" width="12.6640625" style="41" bestFit="1" customWidth="1"/>
    <col min="1309" max="1536" width="12.5546875" style="41"/>
    <col min="1537" max="1537" width="7.5546875" style="41" customWidth="1"/>
    <col min="1538" max="1538" width="14.109375" style="41" customWidth="1"/>
    <col min="1539" max="1539" width="9" style="41" customWidth="1"/>
    <col min="1540" max="1540" width="6.44140625" style="41" customWidth="1"/>
    <col min="1541" max="1541" width="7.109375" style="41" customWidth="1"/>
    <col min="1542" max="1542" width="20.44140625" style="41" bestFit="1" customWidth="1"/>
    <col min="1543" max="1543" width="79.33203125" style="41" customWidth="1"/>
    <col min="1544" max="1544" width="19.33203125" style="41" customWidth="1"/>
    <col min="1545" max="1554" width="0" style="41" hidden="1" customWidth="1"/>
    <col min="1555" max="1555" width="5" style="41" customWidth="1"/>
    <col min="1556" max="1556" width="19.33203125" style="41" customWidth="1"/>
    <col min="1557" max="1557" width="5" style="41" customWidth="1"/>
    <col min="1558" max="1558" width="19.33203125" style="41" customWidth="1"/>
    <col min="1559" max="1559" width="12.5546875" style="41"/>
    <col min="1560" max="1560" width="16.33203125" style="41" bestFit="1" customWidth="1"/>
    <col min="1561" max="1561" width="12.5546875" style="41"/>
    <col min="1562" max="1564" width="12.6640625" style="41" bestFit="1" customWidth="1"/>
    <col min="1565" max="1792" width="12.5546875" style="41"/>
    <col min="1793" max="1793" width="7.5546875" style="41" customWidth="1"/>
    <col min="1794" max="1794" width="14.109375" style="41" customWidth="1"/>
    <col min="1795" max="1795" width="9" style="41" customWidth="1"/>
    <col min="1796" max="1796" width="6.44140625" style="41" customWidth="1"/>
    <col min="1797" max="1797" width="7.109375" style="41" customWidth="1"/>
    <col min="1798" max="1798" width="20.44140625" style="41" bestFit="1" customWidth="1"/>
    <col min="1799" max="1799" width="79.33203125" style="41" customWidth="1"/>
    <col min="1800" max="1800" width="19.33203125" style="41" customWidth="1"/>
    <col min="1801" max="1810" width="0" style="41" hidden="1" customWidth="1"/>
    <col min="1811" max="1811" width="5" style="41" customWidth="1"/>
    <col min="1812" max="1812" width="19.33203125" style="41" customWidth="1"/>
    <col min="1813" max="1813" width="5" style="41" customWidth="1"/>
    <col min="1814" max="1814" width="19.33203125" style="41" customWidth="1"/>
    <col min="1815" max="1815" width="12.5546875" style="41"/>
    <col min="1816" max="1816" width="16.33203125" style="41" bestFit="1" customWidth="1"/>
    <col min="1817" max="1817" width="12.5546875" style="41"/>
    <col min="1818" max="1820" width="12.6640625" style="41" bestFit="1" customWidth="1"/>
    <col min="1821" max="2048" width="12.5546875" style="41"/>
    <col min="2049" max="2049" width="7.5546875" style="41" customWidth="1"/>
    <col min="2050" max="2050" width="14.109375" style="41" customWidth="1"/>
    <col min="2051" max="2051" width="9" style="41" customWidth="1"/>
    <col min="2052" max="2052" width="6.44140625" style="41" customWidth="1"/>
    <col min="2053" max="2053" width="7.109375" style="41" customWidth="1"/>
    <col min="2054" max="2054" width="20.44140625" style="41" bestFit="1" customWidth="1"/>
    <col min="2055" max="2055" width="79.33203125" style="41" customWidth="1"/>
    <col min="2056" max="2056" width="19.33203125" style="41" customWidth="1"/>
    <col min="2057" max="2066" width="0" style="41" hidden="1" customWidth="1"/>
    <col min="2067" max="2067" width="5" style="41" customWidth="1"/>
    <col min="2068" max="2068" width="19.33203125" style="41" customWidth="1"/>
    <col min="2069" max="2069" width="5" style="41" customWidth="1"/>
    <col min="2070" max="2070" width="19.33203125" style="41" customWidth="1"/>
    <col min="2071" max="2071" width="12.5546875" style="41"/>
    <col min="2072" max="2072" width="16.33203125" style="41" bestFit="1" customWidth="1"/>
    <col min="2073" max="2073" width="12.5546875" style="41"/>
    <col min="2074" max="2076" width="12.6640625" style="41" bestFit="1" customWidth="1"/>
    <col min="2077" max="2304" width="12.5546875" style="41"/>
    <col min="2305" max="2305" width="7.5546875" style="41" customWidth="1"/>
    <col min="2306" max="2306" width="14.109375" style="41" customWidth="1"/>
    <col min="2307" max="2307" width="9" style="41" customWidth="1"/>
    <col min="2308" max="2308" width="6.44140625" style="41" customWidth="1"/>
    <col min="2309" max="2309" width="7.109375" style="41" customWidth="1"/>
    <col min="2310" max="2310" width="20.44140625" style="41" bestFit="1" customWidth="1"/>
    <col min="2311" max="2311" width="79.33203125" style="41" customWidth="1"/>
    <col min="2312" max="2312" width="19.33203125" style="41" customWidth="1"/>
    <col min="2313" max="2322" width="0" style="41" hidden="1" customWidth="1"/>
    <col min="2323" max="2323" width="5" style="41" customWidth="1"/>
    <col min="2324" max="2324" width="19.33203125" style="41" customWidth="1"/>
    <col min="2325" max="2325" width="5" style="41" customWidth="1"/>
    <col min="2326" max="2326" width="19.33203125" style="41" customWidth="1"/>
    <col min="2327" max="2327" width="12.5546875" style="41"/>
    <col min="2328" max="2328" width="16.33203125" style="41" bestFit="1" customWidth="1"/>
    <col min="2329" max="2329" width="12.5546875" style="41"/>
    <col min="2330" max="2332" width="12.6640625" style="41" bestFit="1" customWidth="1"/>
    <col min="2333" max="2560" width="12.5546875" style="41"/>
    <col min="2561" max="2561" width="7.5546875" style="41" customWidth="1"/>
    <col min="2562" max="2562" width="14.109375" style="41" customWidth="1"/>
    <col min="2563" max="2563" width="9" style="41" customWidth="1"/>
    <col min="2564" max="2564" width="6.44140625" style="41" customWidth="1"/>
    <col min="2565" max="2565" width="7.109375" style="41" customWidth="1"/>
    <col min="2566" max="2566" width="20.44140625" style="41" bestFit="1" customWidth="1"/>
    <col min="2567" max="2567" width="79.33203125" style="41" customWidth="1"/>
    <col min="2568" max="2568" width="19.33203125" style="41" customWidth="1"/>
    <col min="2569" max="2578" width="0" style="41" hidden="1" customWidth="1"/>
    <col min="2579" max="2579" width="5" style="41" customWidth="1"/>
    <col min="2580" max="2580" width="19.33203125" style="41" customWidth="1"/>
    <col min="2581" max="2581" width="5" style="41" customWidth="1"/>
    <col min="2582" max="2582" width="19.33203125" style="41" customWidth="1"/>
    <col min="2583" max="2583" width="12.5546875" style="41"/>
    <col min="2584" max="2584" width="16.33203125" style="41" bestFit="1" customWidth="1"/>
    <col min="2585" max="2585" width="12.5546875" style="41"/>
    <col min="2586" max="2588" width="12.6640625" style="41" bestFit="1" customWidth="1"/>
    <col min="2589" max="2816" width="12.5546875" style="41"/>
    <col min="2817" max="2817" width="7.5546875" style="41" customWidth="1"/>
    <col min="2818" max="2818" width="14.109375" style="41" customWidth="1"/>
    <col min="2819" max="2819" width="9" style="41" customWidth="1"/>
    <col min="2820" max="2820" width="6.44140625" style="41" customWidth="1"/>
    <col min="2821" max="2821" width="7.109375" style="41" customWidth="1"/>
    <col min="2822" max="2822" width="20.44140625" style="41" bestFit="1" customWidth="1"/>
    <col min="2823" max="2823" width="79.33203125" style="41" customWidth="1"/>
    <col min="2824" max="2824" width="19.33203125" style="41" customWidth="1"/>
    <col min="2825" max="2834" width="0" style="41" hidden="1" customWidth="1"/>
    <col min="2835" max="2835" width="5" style="41" customWidth="1"/>
    <col min="2836" max="2836" width="19.33203125" style="41" customWidth="1"/>
    <col min="2837" max="2837" width="5" style="41" customWidth="1"/>
    <col min="2838" max="2838" width="19.33203125" style="41" customWidth="1"/>
    <col min="2839" max="2839" width="12.5546875" style="41"/>
    <col min="2840" max="2840" width="16.33203125" style="41" bestFit="1" customWidth="1"/>
    <col min="2841" max="2841" width="12.5546875" style="41"/>
    <col min="2842" max="2844" width="12.6640625" style="41" bestFit="1" customWidth="1"/>
    <col min="2845" max="3072" width="12.5546875" style="41"/>
    <col min="3073" max="3073" width="7.5546875" style="41" customWidth="1"/>
    <col min="3074" max="3074" width="14.109375" style="41" customWidth="1"/>
    <col min="3075" max="3075" width="9" style="41" customWidth="1"/>
    <col min="3076" max="3076" width="6.44140625" style="41" customWidth="1"/>
    <col min="3077" max="3077" width="7.109375" style="41" customWidth="1"/>
    <col min="3078" max="3078" width="20.44140625" style="41" bestFit="1" customWidth="1"/>
    <col min="3079" max="3079" width="79.33203125" style="41" customWidth="1"/>
    <col min="3080" max="3080" width="19.33203125" style="41" customWidth="1"/>
    <col min="3081" max="3090" width="0" style="41" hidden="1" customWidth="1"/>
    <col min="3091" max="3091" width="5" style="41" customWidth="1"/>
    <col min="3092" max="3092" width="19.33203125" style="41" customWidth="1"/>
    <col min="3093" max="3093" width="5" style="41" customWidth="1"/>
    <col min="3094" max="3094" width="19.33203125" style="41" customWidth="1"/>
    <col min="3095" max="3095" width="12.5546875" style="41"/>
    <col min="3096" max="3096" width="16.33203125" style="41" bestFit="1" customWidth="1"/>
    <col min="3097" max="3097" width="12.5546875" style="41"/>
    <col min="3098" max="3100" width="12.6640625" style="41" bestFit="1" customWidth="1"/>
    <col min="3101" max="3328" width="12.5546875" style="41"/>
    <col min="3329" max="3329" width="7.5546875" style="41" customWidth="1"/>
    <col min="3330" max="3330" width="14.109375" style="41" customWidth="1"/>
    <col min="3331" max="3331" width="9" style="41" customWidth="1"/>
    <col min="3332" max="3332" width="6.44140625" style="41" customWidth="1"/>
    <col min="3333" max="3333" width="7.109375" style="41" customWidth="1"/>
    <col min="3334" max="3334" width="20.44140625" style="41" bestFit="1" customWidth="1"/>
    <col min="3335" max="3335" width="79.33203125" style="41" customWidth="1"/>
    <col min="3336" max="3336" width="19.33203125" style="41" customWidth="1"/>
    <col min="3337" max="3346" width="0" style="41" hidden="1" customWidth="1"/>
    <col min="3347" max="3347" width="5" style="41" customWidth="1"/>
    <col min="3348" max="3348" width="19.33203125" style="41" customWidth="1"/>
    <col min="3349" max="3349" width="5" style="41" customWidth="1"/>
    <col min="3350" max="3350" width="19.33203125" style="41" customWidth="1"/>
    <col min="3351" max="3351" width="12.5546875" style="41"/>
    <col min="3352" max="3352" width="16.33203125" style="41" bestFit="1" customWidth="1"/>
    <col min="3353" max="3353" width="12.5546875" style="41"/>
    <col min="3354" max="3356" width="12.6640625" style="41" bestFit="1" customWidth="1"/>
    <col min="3357" max="3584" width="12.5546875" style="41"/>
    <col min="3585" max="3585" width="7.5546875" style="41" customWidth="1"/>
    <col min="3586" max="3586" width="14.109375" style="41" customWidth="1"/>
    <col min="3587" max="3587" width="9" style="41" customWidth="1"/>
    <col min="3588" max="3588" width="6.44140625" style="41" customWidth="1"/>
    <col min="3589" max="3589" width="7.109375" style="41" customWidth="1"/>
    <col min="3590" max="3590" width="20.44140625" style="41" bestFit="1" customWidth="1"/>
    <col min="3591" max="3591" width="79.33203125" style="41" customWidth="1"/>
    <col min="3592" max="3592" width="19.33203125" style="41" customWidth="1"/>
    <col min="3593" max="3602" width="0" style="41" hidden="1" customWidth="1"/>
    <col min="3603" max="3603" width="5" style="41" customWidth="1"/>
    <col min="3604" max="3604" width="19.33203125" style="41" customWidth="1"/>
    <col min="3605" max="3605" width="5" style="41" customWidth="1"/>
    <col min="3606" max="3606" width="19.33203125" style="41" customWidth="1"/>
    <col min="3607" max="3607" width="12.5546875" style="41"/>
    <col min="3608" max="3608" width="16.33203125" style="41" bestFit="1" customWidth="1"/>
    <col min="3609" max="3609" width="12.5546875" style="41"/>
    <col min="3610" max="3612" width="12.6640625" style="41" bestFit="1" customWidth="1"/>
    <col min="3613" max="3840" width="12.5546875" style="41"/>
    <col min="3841" max="3841" width="7.5546875" style="41" customWidth="1"/>
    <col min="3842" max="3842" width="14.109375" style="41" customWidth="1"/>
    <col min="3843" max="3843" width="9" style="41" customWidth="1"/>
    <col min="3844" max="3844" width="6.44140625" style="41" customWidth="1"/>
    <col min="3845" max="3845" width="7.109375" style="41" customWidth="1"/>
    <col min="3846" max="3846" width="20.44140625" style="41" bestFit="1" customWidth="1"/>
    <col min="3847" max="3847" width="79.33203125" style="41" customWidth="1"/>
    <col min="3848" max="3848" width="19.33203125" style="41" customWidth="1"/>
    <col min="3849" max="3858" width="0" style="41" hidden="1" customWidth="1"/>
    <col min="3859" max="3859" width="5" style="41" customWidth="1"/>
    <col min="3860" max="3860" width="19.33203125" style="41" customWidth="1"/>
    <col min="3861" max="3861" width="5" style="41" customWidth="1"/>
    <col min="3862" max="3862" width="19.33203125" style="41" customWidth="1"/>
    <col min="3863" max="3863" width="12.5546875" style="41"/>
    <col min="3864" max="3864" width="16.33203125" style="41" bestFit="1" customWidth="1"/>
    <col min="3865" max="3865" width="12.5546875" style="41"/>
    <col min="3866" max="3868" width="12.6640625" style="41" bestFit="1" customWidth="1"/>
    <col min="3869" max="4096" width="12.5546875" style="41"/>
    <col min="4097" max="4097" width="7.5546875" style="41" customWidth="1"/>
    <col min="4098" max="4098" width="14.109375" style="41" customWidth="1"/>
    <col min="4099" max="4099" width="9" style="41" customWidth="1"/>
    <col min="4100" max="4100" width="6.44140625" style="41" customWidth="1"/>
    <col min="4101" max="4101" width="7.109375" style="41" customWidth="1"/>
    <col min="4102" max="4102" width="20.44140625" style="41" bestFit="1" customWidth="1"/>
    <col min="4103" max="4103" width="79.33203125" style="41" customWidth="1"/>
    <col min="4104" max="4104" width="19.33203125" style="41" customWidth="1"/>
    <col min="4105" max="4114" width="0" style="41" hidden="1" customWidth="1"/>
    <col min="4115" max="4115" width="5" style="41" customWidth="1"/>
    <col min="4116" max="4116" width="19.33203125" style="41" customWidth="1"/>
    <col min="4117" max="4117" width="5" style="41" customWidth="1"/>
    <col min="4118" max="4118" width="19.33203125" style="41" customWidth="1"/>
    <col min="4119" max="4119" width="12.5546875" style="41"/>
    <col min="4120" max="4120" width="16.33203125" style="41" bestFit="1" customWidth="1"/>
    <col min="4121" max="4121" width="12.5546875" style="41"/>
    <col min="4122" max="4124" width="12.6640625" style="41" bestFit="1" customWidth="1"/>
    <col min="4125" max="4352" width="12.5546875" style="41"/>
    <col min="4353" max="4353" width="7.5546875" style="41" customWidth="1"/>
    <col min="4354" max="4354" width="14.109375" style="41" customWidth="1"/>
    <col min="4355" max="4355" width="9" style="41" customWidth="1"/>
    <col min="4356" max="4356" width="6.44140625" style="41" customWidth="1"/>
    <col min="4357" max="4357" width="7.109375" style="41" customWidth="1"/>
    <col min="4358" max="4358" width="20.44140625" style="41" bestFit="1" customWidth="1"/>
    <col min="4359" max="4359" width="79.33203125" style="41" customWidth="1"/>
    <col min="4360" max="4360" width="19.33203125" style="41" customWidth="1"/>
    <col min="4361" max="4370" width="0" style="41" hidden="1" customWidth="1"/>
    <col min="4371" max="4371" width="5" style="41" customWidth="1"/>
    <col min="4372" max="4372" width="19.33203125" style="41" customWidth="1"/>
    <col min="4373" max="4373" width="5" style="41" customWidth="1"/>
    <col min="4374" max="4374" width="19.33203125" style="41" customWidth="1"/>
    <col min="4375" max="4375" width="12.5546875" style="41"/>
    <col min="4376" max="4376" width="16.33203125" style="41" bestFit="1" customWidth="1"/>
    <col min="4377" max="4377" width="12.5546875" style="41"/>
    <col min="4378" max="4380" width="12.6640625" style="41" bestFit="1" customWidth="1"/>
    <col min="4381" max="4608" width="12.5546875" style="41"/>
    <col min="4609" max="4609" width="7.5546875" style="41" customWidth="1"/>
    <col min="4610" max="4610" width="14.109375" style="41" customWidth="1"/>
    <col min="4611" max="4611" width="9" style="41" customWidth="1"/>
    <col min="4612" max="4612" width="6.44140625" style="41" customWidth="1"/>
    <col min="4613" max="4613" width="7.109375" style="41" customWidth="1"/>
    <col min="4614" max="4614" width="20.44140625" style="41" bestFit="1" customWidth="1"/>
    <col min="4615" max="4615" width="79.33203125" style="41" customWidth="1"/>
    <col min="4616" max="4616" width="19.33203125" style="41" customWidth="1"/>
    <col min="4617" max="4626" width="0" style="41" hidden="1" customWidth="1"/>
    <col min="4627" max="4627" width="5" style="41" customWidth="1"/>
    <col min="4628" max="4628" width="19.33203125" style="41" customWidth="1"/>
    <col min="4629" max="4629" width="5" style="41" customWidth="1"/>
    <col min="4630" max="4630" width="19.33203125" style="41" customWidth="1"/>
    <col min="4631" max="4631" width="12.5546875" style="41"/>
    <col min="4632" max="4632" width="16.33203125" style="41" bestFit="1" customWidth="1"/>
    <col min="4633" max="4633" width="12.5546875" style="41"/>
    <col min="4634" max="4636" width="12.6640625" style="41" bestFit="1" customWidth="1"/>
    <col min="4637" max="4864" width="12.5546875" style="41"/>
    <col min="4865" max="4865" width="7.5546875" style="41" customWidth="1"/>
    <col min="4866" max="4866" width="14.109375" style="41" customWidth="1"/>
    <col min="4867" max="4867" width="9" style="41" customWidth="1"/>
    <col min="4868" max="4868" width="6.44140625" style="41" customWidth="1"/>
    <col min="4869" max="4869" width="7.109375" style="41" customWidth="1"/>
    <col min="4870" max="4870" width="20.44140625" style="41" bestFit="1" customWidth="1"/>
    <col min="4871" max="4871" width="79.33203125" style="41" customWidth="1"/>
    <col min="4872" max="4872" width="19.33203125" style="41" customWidth="1"/>
    <col min="4873" max="4882" width="0" style="41" hidden="1" customWidth="1"/>
    <col min="4883" max="4883" width="5" style="41" customWidth="1"/>
    <col min="4884" max="4884" width="19.33203125" style="41" customWidth="1"/>
    <col min="4885" max="4885" width="5" style="41" customWidth="1"/>
    <col min="4886" max="4886" width="19.33203125" style="41" customWidth="1"/>
    <col min="4887" max="4887" width="12.5546875" style="41"/>
    <col min="4888" max="4888" width="16.33203125" style="41" bestFit="1" customWidth="1"/>
    <col min="4889" max="4889" width="12.5546875" style="41"/>
    <col min="4890" max="4892" width="12.6640625" style="41" bestFit="1" customWidth="1"/>
    <col min="4893" max="5120" width="12.5546875" style="41"/>
    <col min="5121" max="5121" width="7.5546875" style="41" customWidth="1"/>
    <col min="5122" max="5122" width="14.109375" style="41" customWidth="1"/>
    <col min="5123" max="5123" width="9" style="41" customWidth="1"/>
    <col min="5124" max="5124" width="6.44140625" style="41" customWidth="1"/>
    <col min="5125" max="5125" width="7.109375" style="41" customWidth="1"/>
    <col min="5126" max="5126" width="20.44140625" style="41" bestFit="1" customWidth="1"/>
    <col min="5127" max="5127" width="79.33203125" style="41" customWidth="1"/>
    <col min="5128" max="5128" width="19.33203125" style="41" customWidth="1"/>
    <col min="5129" max="5138" width="0" style="41" hidden="1" customWidth="1"/>
    <col min="5139" max="5139" width="5" style="41" customWidth="1"/>
    <col min="5140" max="5140" width="19.33203125" style="41" customWidth="1"/>
    <col min="5141" max="5141" width="5" style="41" customWidth="1"/>
    <col min="5142" max="5142" width="19.33203125" style="41" customWidth="1"/>
    <col min="5143" max="5143" width="12.5546875" style="41"/>
    <col min="5144" max="5144" width="16.33203125" style="41" bestFit="1" customWidth="1"/>
    <col min="5145" max="5145" width="12.5546875" style="41"/>
    <col min="5146" max="5148" width="12.6640625" style="41" bestFit="1" customWidth="1"/>
    <col min="5149" max="5376" width="12.5546875" style="41"/>
    <col min="5377" max="5377" width="7.5546875" style="41" customWidth="1"/>
    <col min="5378" max="5378" width="14.109375" style="41" customWidth="1"/>
    <col min="5379" max="5379" width="9" style="41" customWidth="1"/>
    <col min="5380" max="5380" width="6.44140625" style="41" customWidth="1"/>
    <col min="5381" max="5381" width="7.109375" style="41" customWidth="1"/>
    <col min="5382" max="5382" width="20.44140625" style="41" bestFit="1" customWidth="1"/>
    <col min="5383" max="5383" width="79.33203125" style="41" customWidth="1"/>
    <col min="5384" max="5384" width="19.33203125" style="41" customWidth="1"/>
    <col min="5385" max="5394" width="0" style="41" hidden="1" customWidth="1"/>
    <col min="5395" max="5395" width="5" style="41" customWidth="1"/>
    <col min="5396" max="5396" width="19.33203125" style="41" customWidth="1"/>
    <col min="5397" max="5397" width="5" style="41" customWidth="1"/>
    <col min="5398" max="5398" width="19.33203125" style="41" customWidth="1"/>
    <col min="5399" max="5399" width="12.5546875" style="41"/>
    <col min="5400" max="5400" width="16.33203125" style="41" bestFit="1" customWidth="1"/>
    <col min="5401" max="5401" width="12.5546875" style="41"/>
    <col min="5402" max="5404" width="12.6640625" style="41" bestFit="1" customWidth="1"/>
    <col min="5405" max="5632" width="12.5546875" style="41"/>
    <col min="5633" max="5633" width="7.5546875" style="41" customWidth="1"/>
    <col min="5634" max="5634" width="14.109375" style="41" customWidth="1"/>
    <col min="5635" max="5635" width="9" style="41" customWidth="1"/>
    <col min="5636" max="5636" width="6.44140625" style="41" customWidth="1"/>
    <col min="5637" max="5637" width="7.109375" style="41" customWidth="1"/>
    <col min="5638" max="5638" width="20.44140625" style="41" bestFit="1" customWidth="1"/>
    <col min="5639" max="5639" width="79.33203125" style="41" customWidth="1"/>
    <col min="5640" max="5640" width="19.33203125" style="41" customWidth="1"/>
    <col min="5641" max="5650" width="0" style="41" hidden="1" customWidth="1"/>
    <col min="5651" max="5651" width="5" style="41" customWidth="1"/>
    <col min="5652" max="5652" width="19.33203125" style="41" customWidth="1"/>
    <col min="5653" max="5653" width="5" style="41" customWidth="1"/>
    <col min="5654" max="5654" width="19.33203125" style="41" customWidth="1"/>
    <col min="5655" max="5655" width="12.5546875" style="41"/>
    <col min="5656" max="5656" width="16.33203125" style="41" bestFit="1" customWidth="1"/>
    <col min="5657" max="5657" width="12.5546875" style="41"/>
    <col min="5658" max="5660" width="12.6640625" style="41" bestFit="1" customWidth="1"/>
    <col min="5661" max="5888" width="12.5546875" style="41"/>
    <col min="5889" max="5889" width="7.5546875" style="41" customWidth="1"/>
    <col min="5890" max="5890" width="14.109375" style="41" customWidth="1"/>
    <col min="5891" max="5891" width="9" style="41" customWidth="1"/>
    <col min="5892" max="5892" width="6.44140625" style="41" customWidth="1"/>
    <col min="5893" max="5893" width="7.109375" style="41" customWidth="1"/>
    <col min="5894" max="5894" width="20.44140625" style="41" bestFit="1" customWidth="1"/>
    <col min="5895" max="5895" width="79.33203125" style="41" customWidth="1"/>
    <col min="5896" max="5896" width="19.33203125" style="41" customWidth="1"/>
    <col min="5897" max="5906" width="0" style="41" hidden="1" customWidth="1"/>
    <col min="5907" max="5907" width="5" style="41" customWidth="1"/>
    <col min="5908" max="5908" width="19.33203125" style="41" customWidth="1"/>
    <col min="5909" max="5909" width="5" style="41" customWidth="1"/>
    <col min="5910" max="5910" width="19.33203125" style="41" customWidth="1"/>
    <col min="5911" max="5911" width="12.5546875" style="41"/>
    <col min="5912" max="5912" width="16.33203125" style="41" bestFit="1" customWidth="1"/>
    <col min="5913" max="5913" width="12.5546875" style="41"/>
    <col min="5914" max="5916" width="12.6640625" style="41" bestFit="1" customWidth="1"/>
    <col min="5917" max="6144" width="12.5546875" style="41"/>
    <col min="6145" max="6145" width="7.5546875" style="41" customWidth="1"/>
    <col min="6146" max="6146" width="14.109375" style="41" customWidth="1"/>
    <col min="6147" max="6147" width="9" style="41" customWidth="1"/>
    <col min="6148" max="6148" width="6.44140625" style="41" customWidth="1"/>
    <col min="6149" max="6149" width="7.109375" style="41" customWidth="1"/>
    <col min="6150" max="6150" width="20.44140625" style="41" bestFit="1" customWidth="1"/>
    <col min="6151" max="6151" width="79.33203125" style="41" customWidth="1"/>
    <col min="6152" max="6152" width="19.33203125" style="41" customWidth="1"/>
    <col min="6153" max="6162" width="0" style="41" hidden="1" customWidth="1"/>
    <col min="6163" max="6163" width="5" style="41" customWidth="1"/>
    <col min="6164" max="6164" width="19.33203125" style="41" customWidth="1"/>
    <col min="6165" max="6165" width="5" style="41" customWidth="1"/>
    <col min="6166" max="6166" width="19.33203125" style="41" customWidth="1"/>
    <col min="6167" max="6167" width="12.5546875" style="41"/>
    <col min="6168" max="6168" width="16.33203125" style="41" bestFit="1" customWidth="1"/>
    <col min="6169" max="6169" width="12.5546875" style="41"/>
    <col min="6170" max="6172" width="12.6640625" style="41" bestFit="1" customWidth="1"/>
    <col min="6173" max="6400" width="12.5546875" style="41"/>
    <col min="6401" max="6401" width="7.5546875" style="41" customWidth="1"/>
    <col min="6402" max="6402" width="14.109375" style="41" customWidth="1"/>
    <col min="6403" max="6403" width="9" style="41" customWidth="1"/>
    <col min="6404" max="6404" width="6.44140625" style="41" customWidth="1"/>
    <col min="6405" max="6405" width="7.109375" style="41" customWidth="1"/>
    <col min="6406" max="6406" width="20.44140625" style="41" bestFit="1" customWidth="1"/>
    <col min="6407" max="6407" width="79.33203125" style="41" customWidth="1"/>
    <col min="6408" max="6408" width="19.33203125" style="41" customWidth="1"/>
    <col min="6409" max="6418" width="0" style="41" hidden="1" customWidth="1"/>
    <col min="6419" max="6419" width="5" style="41" customWidth="1"/>
    <col min="6420" max="6420" width="19.33203125" style="41" customWidth="1"/>
    <col min="6421" max="6421" width="5" style="41" customWidth="1"/>
    <col min="6422" max="6422" width="19.33203125" style="41" customWidth="1"/>
    <col min="6423" max="6423" width="12.5546875" style="41"/>
    <col min="6424" max="6424" width="16.33203125" style="41" bestFit="1" customWidth="1"/>
    <col min="6425" max="6425" width="12.5546875" style="41"/>
    <col min="6426" max="6428" width="12.6640625" style="41" bestFit="1" customWidth="1"/>
    <col min="6429" max="6656" width="12.5546875" style="41"/>
    <col min="6657" max="6657" width="7.5546875" style="41" customWidth="1"/>
    <col min="6658" max="6658" width="14.109375" style="41" customWidth="1"/>
    <col min="6659" max="6659" width="9" style="41" customWidth="1"/>
    <col min="6660" max="6660" width="6.44140625" style="41" customWidth="1"/>
    <col min="6661" max="6661" width="7.109375" style="41" customWidth="1"/>
    <col min="6662" max="6662" width="20.44140625" style="41" bestFit="1" customWidth="1"/>
    <col min="6663" max="6663" width="79.33203125" style="41" customWidth="1"/>
    <col min="6664" max="6664" width="19.33203125" style="41" customWidth="1"/>
    <col min="6665" max="6674" width="0" style="41" hidden="1" customWidth="1"/>
    <col min="6675" max="6675" width="5" style="41" customWidth="1"/>
    <col min="6676" max="6676" width="19.33203125" style="41" customWidth="1"/>
    <col min="6677" max="6677" width="5" style="41" customWidth="1"/>
    <col min="6678" max="6678" width="19.33203125" style="41" customWidth="1"/>
    <col min="6679" max="6679" width="12.5546875" style="41"/>
    <col min="6680" max="6680" width="16.33203125" style="41" bestFit="1" customWidth="1"/>
    <col min="6681" max="6681" width="12.5546875" style="41"/>
    <col min="6682" max="6684" width="12.6640625" style="41" bestFit="1" customWidth="1"/>
    <col min="6685" max="6912" width="12.5546875" style="41"/>
    <col min="6913" max="6913" width="7.5546875" style="41" customWidth="1"/>
    <col min="6914" max="6914" width="14.109375" style="41" customWidth="1"/>
    <col min="6915" max="6915" width="9" style="41" customWidth="1"/>
    <col min="6916" max="6916" width="6.44140625" style="41" customWidth="1"/>
    <col min="6917" max="6917" width="7.109375" style="41" customWidth="1"/>
    <col min="6918" max="6918" width="20.44140625" style="41" bestFit="1" customWidth="1"/>
    <col min="6919" max="6919" width="79.33203125" style="41" customWidth="1"/>
    <col min="6920" max="6920" width="19.33203125" style="41" customWidth="1"/>
    <col min="6921" max="6930" width="0" style="41" hidden="1" customWidth="1"/>
    <col min="6931" max="6931" width="5" style="41" customWidth="1"/>
    <col min="6932" max="6932" width="19.33203125" style="41" customWidth="1"/>
    <col min="6933" max="6933" width="5" style="41" customWidth="1"/>
    <col min="6934" max="6934" width="19.33203125" style="41" customWidth="1"/>
    <col min="6935" max="6935" width="12.5546875" style="41"/>
    <col min="6936" max="6936" width="16.33203125" style="41" bestFit="1" customWidth="1"/>
    <col min="6937" max="6937" width="12.5546875" style="41"/>
    <col min="6938" max="6940" width="12.6640625" style="41" bestFit="1" customWidth="1"/>
    <col min="6941" max="7168" width="12.5546875" style="41"/>
    <col min="7169" max="7169" width="7.5546875" style="41" customWidth="1"/>
    <col min="7170" max="7170" width="14.109375" style="41" customWidth="1"/>
    <col min="7171" max="7171" width="9" style="41" customWidth="1"/>
    <col min="7172" max="7172" width="6.44140625" style="41" customWidth="1"/>
    <col min="7173" max="7173" width="7.109375" style="41" customWidth="1"/>
    <col min="7174" max="7174" width="20.44140625" style="41" bestFit="1" customWidth="1"/>
    <col min="7175" max="7175" width="79.33203125" style="41" customWidth="1"/>
    <col min="7176" max="7176" width="19.33203125" style="41" customWidth="1"/>
    <col min="7177" max="7186" width="0" style="41" hidden="1" customWidth="1"/>
    <col min="7187" max="7187" width="5" style="41" customWidth="1"/>
    <col min="7188" max="7188" width="19.33203125" style="41" customWidth="1"/>
    <col min="7189" max="7189" width="5" style="41" customWidth="1"/>
    <col min="7190" max="7190" width="19.33203125" style="41" customWidth="1"/>
    <col min="7191" max="7191" width="12.5546875" style="41"/>
    <col min="7192" max="7192" width="16.33203125" style="41" bestFit="1" customWidth="1"/>
    <col min="7193" max="7193" width="12.5546875" style="41"/>
    <col min="7194" max="7196" width="12.6640625" style="41" bestFit="1" customWidth="1"/>
    <col min="7197" max="7424" width="12.5546875" style="41"/>
    <col min="7425" max="7425" width="7.5546875" style="41" customWidth="1"/>
    <col min="7426" max="7426" width="14.109375" style="41" customWidth="1"/>
    <col min="7427" max="7427" width="9" style="41" customWidth="1"/>
    <col min="7428" max="7428" width="6.44140625" style="41" customWidth="1"/>
    <col min="7429" max="7429" width="7.109375" style="41" customWidth="1"/>
    <col min="7430" max="7430" width="20.44140625" style="41" bestFit="1" customWidth="1"/>
    <col min="7431" max="7431" width="79.33203125" style="41" customWidth="1"/>
    <col min="7432" max="7432" width="19.33203125" style="41" customWidth="1"/>
    <col min="7433" max="7442" width="0" style="41" hidden="1" customWidth="1"/>
    <col min="7443" max="7443" width="5" style="41" customWidth="1"/>
    <col min="7444" max="7444" width="19.33203125" style="41" customWidth="1"/>
    <col min="7445" max="7445" width="5" style="41" customWidth="1"/>
    <col min="7446" max="7446" width="19.33203125" style="41" customWidth="1"/>
    <col min="7447" max="7447" width="12.5546875" style="41"/>
    <col min="7448" max="7448" width="16.33203125" style="41" bestFit="1" customWidth="1"/>
    <col min="7449" max="7449" width="12.5546875" style="41"/>
    <col min="7450" max="7452" width="12.6640625" style="41" bestFit="1" customWidth="1"/>
    <col min="7453" max="7680" width="12.5546875" style="41"/>
    <col min="7681" max="7681" width="7.5546875" style="41" customWidth="1"/>
    <col min="7682" max="7682" width="14.109375" style="41" customWidth="1"/>
    <col min="7683" max="7683" width="9" style="41" customWidth="1"/>
    <col min="7684" max="7684" width="6.44140625" style="41" customWidth="1"/>
    <col min="7685" max="7685" width="7.109375" style="41" customWidth="1"/>
    <col min="7686" max="7686" width="20.44140625" style="41" bestFit="1" customWidth="1"/>
    <col min="7687" max="7687" width="79.33203125" style="41" customWidth="1"/>
    <col min="7688" max="7688" width="19.33203125" style="41" customWidth="1"/>
    <col min="7689" max="7698" width="0" style="41" hidden="1" customWidth="1"/>
    <col min="7699" max="7699" width="5" style="41" customWidth="1"/>
    <col min="7700" max="7700" width="19.33203125" style="41" customWidth="1"/>
    <col min="7701" max="7701" width="5" style="41" customWidth="1"/>
    <col min="7702" max="7702" width="19.33203125" style="41" customWidth="1"/>
    <col min="7703" max="7703" width="12.5546875" style="41"/>
    <col min="7704" max="7704" width="16.33203125" style="41" bestFit="1" customWidth="1"/>
    <col min="7705" max="7705" width="12.5546875" style="41"/>
    <col min="7706" max="7708" width="12.6640625" style="41" bestFit="1" customWidth="1"/>
    <col min="7709" max="7936" width="12.5546875" style="41"/>
    <col min="7937" max="7937" width="7.5546875" style="41" customWidth="1"/>
    <col min="7938" max="7938" width="14.109375" style="41" customWidth="1"/>
    <col min="7939" max="7939" width="9" style="41" customWidth="1"/>
    <col min="7940" max="7940" width="6.44140625" style="41" customWidth="1"/>
    <col min="7941" max="7941" width="7.109375" style="41" customWidth="1"/>
    <col min="7942" max="7942" width="20.44140625" style="41" bestFit="1" customWidth="1"/>
    <col min="7943" max="7943" width="79.33203125" style="41" customWidth="1"/>
    <col min="7944" max="7944" width="19.33203125" style="41" customWidth="1"/>
    <col min="7945" max="7954" width="0" style="41" hidden="1" customWidth="1"/>
    <col min="7955" max="7955" width="5" style="41" customWidth="1"/>
    <col min="7956" max="7956" width="19.33203125" style="41" customWidth="1"/>
    <col min="7957" max="7957" width="5" style="41" customWidth="1"/>
    <col min="7958" max="7958" width="19.33203125" style="41" customWidth="1"/>
    <col min="7959" max="7959" width="12.5546875" style="41"/>
    <col min="7960" max="7960" width="16.33203125" style="41" bestFit="1" customWidth="1"/>
    <col min="7961" max="7961" width="12.5546875" style="41"/>
    <col min="7962" max="7964" width="12.6640625" style="41" bestFit="1" customWidth="1"/>
    <col min="7965" max="8192" width="12.5546875" style="41"/>
    <col min="8193" max="8193" width="7.5546875" style="41" customWidth="1"/>
    <col min="8194" max="8194" width="14.109375" style="41" customWidth="1"/>
    <col min="8195" max="8195" width="9" style="41" customWidth="1"/>
    <col min="8196" max="8196" width="6.44140625" style="41" customWidth="1"/>
    <col min="8197" max="8197" width="7.109375" style="41" customWidth="1"/>
    <col min="8198" max="8198" width="20.44140625" style="41" bestFit="1" customWidth="1"/>
    <col min="8199" max="8199" width="79.33203125" style="41" customWidth="1"/>
    <col min="8200" max="8200" width="19.33203125" style="41" customWidth="1"/>
    <col min="8201" max="8210" width="0" style="41" hidden="1" customWidth="1"/>
    <col min="8211" max="8211" width="5" style="41" customWidth="1"/>
    <col min="8212" max="8212" width="19.33203125" style="41" customWidth="1"/>
    <col min="8213" max="8213" width="5" style="41" customWidth="1"/>
    <col min="8214" max="8214" width="19.33203125" style="41" customWidth="1"/>
    <col min="8215" max="8215" width="12.5546875" style="41"/>
    <col min="8216" max="8216" width="16.33203125" style="41" bestFit="1" customWidth="1"/>
    <col min="8217" max="8217" width="12.5546875" style="41"/>
    <col min="8218" max="8220" width="12.6640625" style="41" bestFit="1" customWidth="1"/>
    <col min="8221" max="8448" width="12.5546875" style="41"/>
    <col min="8449" max="8449" width="7.5546875" style="41" customWidth="1"/>
    <col min="8450" max="8450" width="14.109375" style="41" customWidth="1"/>
    <col min="8451" max="8451" width="9" style="41" customWidth="1"/>
    <col min="8452" max="8452" width="6.44140625" style="41" customWidth="1"/>
    <col min="8453" max="8453" width="7.109375" style="41" customWidth="1"/>
    <col min="8454" max="8454" width="20.44140625" style="41" bestFit="1" customWidth="1"/>
    <col min="8455" max="8455" width="79.33203125" style="41" customWidth="1"/>
    <col min="8456" max="8456" width="19.33203125" style="41" customWidth="1"/>
    <col min="8457" max="8466" width="0" style="41" hidden="1" customWidth="1"/>
    <col min="8467" max="8467" width="5" style="41" customWidth="1"/>
    <col min="8468" max="8468" width="19.33203125" style="41" customWidth="1"/>
    <col min="8469" max="8469" width="5" style="41" customWidth="1"/>
    <col min="8470" max="8470" width="19.33203125" style="41" customWidth="1"/>
    <col min="8471" max="8471" width="12.5546875" style="41"/>
    <col min="8472" max="8472" width="16.33203125" style="41" bestFit="1" customWidth="1"/>
    <col min="8473" max="8473" width="12.5546875" style="41"/>
    <col min="8474" max="8476" width="12.6640625" style="41" bestFit="1" customWidth="1"/>
    <col min="8477" max="8704" width="12.5546875" style="41"/>
    <col min="8705" max="8705" width="7.5546875" style="41" customWidth="1"/>
    <col min="8706" max="8706" width="14.109375" style="41" customWidth="1"/>
    <col min="8707" max="8707" width="9" style="41" customWidth="1"/>
    <col min="8708" max="8708" width="6.44140625" style="41" customWidth="1"/>
    <col min="8709" max="8709" width="7.109375" style="41" customWidth="1"/>
    <col min="8710" max="8710" width="20.44140625" style="41" bestFit="1" customWidth="1"/>
    <col min="8711" max="8711" width="79.33203125" style="41" customWidth="1"/>
    <col min="8712" max="8712" width="19.33203125" style="41" customWidth="1"/>
    <col min="8713" max="8722" width="0" style="41" hidden="1" customWidth="1"/>
    <col min="8723" max="8723" width="5" style="41" customWidth="1"/>
    <col min="8724" max="8724" width="19.33203125" style="41" customWidth="1"/>
    <col min="8725" max="8725" width="5" style="41" customWidth="1"/>
    <col min="8726" max="8726" width="19.33203125" style="41" customWidth="1"/>
    <col min="8727" max="8727" width="12.5546875" style="41"/>
    <col min="8728" max="8728" width="16.33203125" style="41" bestFit="1" customWidth="1"/>
    <col min="8729" max="8729" width="12.5546875" style="41"/>
    <col min="8730" max="8732" width="12.6640625" style="41" bestFit="1" customWidth="1"/>
    <col min="8733" max="8960" width="12.5546875" style="41"/>
    <col min="8961" max="8961" width="7.5546875" style="41" customWidth="1"/>
    <col min="8962" max="8962" width="14.109375" style="41" customWidth="1"/>
    <col min="8963" max="8963" width="9" style="41" customWidth="1"/>
    <col min="8964" max="8964" width="6.44140625" style="41" customWidth="1"/>
    <col min="8965" max="8965" width="7.109375" style="41" customWidth="1"/>
    <col min="8966" max="8966" width="20.44140625" style="41" bestFit="1" customWidth="1"/>
    <col min="8967" max="8967" width="79.33203125" style="41" customWidth="1"/>
    <col min="8968" max="8968" width="19.33203125" style="41" customWidth="1"/>
    <col min="8969" max="8978" width="0" style="41" hidden="1" customWidth="1"/>
    <col min="8979" max="8979" width="5" style="41" customWidth="1"/>
    <col min="8980" max="8980" width="19.33203125" style="41" customWidth="1"/>
    <col min="8981" max="8981" width="5" style="41" customWidth="1"/>
    <col min="8982" max="8982" width="19.33203125" style="41" customWidth="1"/>
    <col min="8983" max="8983" width="12.5546875" style="41"/>
    <col min="8984" max="8984" width="16.33203125" style="41" bestFit="1" customWidth="1"/>
    <col min="8985" max="8985" width="12.5546875" style="41"/>
    <col min="8986" max="8988" width="12.6640625" style="41" bestFit="1" customWidth="1"/>
    <col min="8989" max="9216" width="12.5546875" style="41"/>
    <col min="9217" max="9217" width="7.5546875" style="41" customWidth="1"/>
    <col min="9218" max="9218" width="14.109375" style="41" customWidth="1"/>
    <col min="9219" max="9219" width="9" style="41" customWidth="1"/>
    <col min="9220" max="9220" width="6.44140625" style="41" customWidth="1"/>
    <col min="9221" max="9221" width="7.109375" style="41" customWidth="1"/>
    <col min="9222" max="9222" width="20.44140625" style="41" bestFit="1" customWidth="1"/>
    <col min="9223" max="9223" width="79.33203125" style="41" customWidth="1"/>
    <col min="9224" max="9224" width="19.33203125" style="41" customWidth="1"/>
    <col min="9225" max="9234" width="0" style="41" hidden="1" customWidth="1"/>
    <col min="9235" max="9235" width="5" style="41" customWidth="1"/>
    <col min="9236" max="9236" width="19.33203125" style="41" customWidth="1"/>
    <col min="9237" max="9237" width="5" style="41" customWidth="1"/>
    <col min="9238" max="9238" width="19.33203125" style="41" customWidth="1"/>
    <col min="9239" max="9239" width="12.5546875" style="41"/>
    <col min="9240" max="9240" width="16.33203125" style="41" bestFit="1" customWidth="1"/>
    <col min="9241" max="9241" width="12.5546875" style="41"/>
    <col min="9242" max="9244" width="12.6640625" style="41" bestFit="1" customWidth="1"/>
    <col min="9245" max="9472" width="12.5546875" style="41"/>
    <col min="9473" max="9473" width="7.5546875" style="41" customWidth="1"/>
    <col min="9474" max="9474" width="14.109375" style="41" customWidth="1"/>
    <col min="9475" max="9475" width="9" style="41" customWidth="1"/>
    <col min="9476" max="9476" width="6.44140625" style="41" customWidth="1"/>
    <col min="9477" max="9477" width="7.109375" style="41" customWidth="1"/>
    <col min="9478" max="9478" width="20.44140625" style="41" bestFit="1" customWidth="1"/>
    <col min="9479" max="9479" width="79.33203125" style="41" customWidth="1"/>
    <col min="9480" max="9480" width="19.33203125" style="41" customWidth="1"/>
    <col min="9481" max="9490" width="0" style="41" hidden="1" customWidth="1"/>
    <col min="9491" max="9491" width="5" style="41" customWidth="1"/>
    <col min="9492" max="9492" width="19.33203125" style="41" customWidth="1"/>
    <col min="9493" max="9493" width="5" style="41" customWidth="1"/>
    <col min="9494" max="9494" width="19.33203125" style="41" customWidth="1"/>
    <col min="9495" max="9495" width="12.5546875" style="41"/>
    <col min="9496" max="9496" width="16.33203125" style="41" bestFit="1" customWidth="1"/>
    <col min="9497" max="9497" width="12.5546875" style="41"/>
    <col min="9498" max="9500" width="12.6640625" style="41" bestFit="1" customWidth="1"/>
    <col min="9501" max="9728" width="12.5546875" style="41"/>
    <col min="9729" max="9729" width="7.5546875" style="41" customWidth="1"/>
    <col min="9730" max="9730" width="14.109375" style="41" customWidth="1"/>
    <col min="9731" max="9731" width="9" style="41" customWidth="1"/>
    <col min="9732" max="9732" width="6.44140625" style="41" customWidth="1"/>
    <col min="9733" max="9733" width="7.109375" style="41" customWidth="1"/>
    <col min="9734" max="9734" width="20.44140625" style="41" bestFit="1" customWidth="1"/>
    <col min="9735" max="9735" width="79.33203125" style="41" customWidth="1"/>
    <col min="9736" max="9736" width="19.33203125" style="41" customWidth="1"/>
    <col min="9737" max="9746" width="0" style="41" hidden="1" customWidth="1"/>
    <col min="9747" max="9747" width="5" style="41" customWidth="1"/>
    <col min="9748" max="9748" width="19.33203125" style="41" customWidth="1"/>
    <col min="9749" max="9749" width="5" style="41" customWidth="1"/>
    <col min="9750" max="9750" width="19.33203125" style="41" customWidth="1"/>
    <col min="9751" max="9751" width="12.5546875" style="41"/>
    <col min="9752" max="9752" width="16.33203125" style="41" bestFit="1" customWidth="1"/>
    <col min="9753" max="9753" width="12.5546875" style="41"/>
    <col min="9754" max="9756" width="12.6640625" style="41" bestFit="1" customWidth="1"/>
    <col min="9757" max="9984" width="12.5546875" style="41"/>
    <col min="9985" max="9985" width="7.5546875" style="41" customWidth="1"/>
    <col min="9986" max="9986" width="14.109375" style="41" customWidth="1"/>
    <col min="9987" max="9987" width="9" style="41" customWidth="1"/>
    <col min="9988" max="9988" width="6.44140625" style="41" customWidth="1"/>
    <col min="9989" max="9989" width="7.109375" style="41" customWidth="1"/>
    <col min="9990" max="9990" width="20.44140625" style="41" bestFit="1" customWidth="1"/>
    <col min="9991" max="9991" width="79.33203125" style="41" customWidth="1"/>
    <col min="9992" max="9992" width="19.33203125" style="41" customWidth="1"/>
    <col min="9993" max="10002" width="0" style="41" hidden="1" customWidth="1"/>
    <col min="10003" max="10003" width="5" style="41" customWidth="1"/>
    <col min="10004" max="10004" width="19.33203125" style="41" customWidth="1"/>
    <col min="10005" max="10005" width="5" style="41" customWidth="1"/>
    <col min="10006" max="10006" width="19.33203125" style="41" customWidth="1"/>
    <col min="10007" max="10007" width="12.5546875" style="41"/>
    <col min="10008" max="10008" width="16.33203125" style="41" bestFit="1" customWidth="1"/>
    <col min="10009" max="10009" width="12.5546875" style="41"/>
    <col min="10010" max="10012" width="12.6640625" style="41" bestFit="1" customWidth="1"/>
    <col min="10013" max="10240" width="12.5546875" style="41"/>
    <col min="10241" max="10241" width="7.5546875" style="41" customWidth="1"/>
    <col min="10242" max="10242" width="14.109375" style="41" customWidth="1"/>
    <col min="10243" max="10243" width="9" style="41" customWidth="1"/>
    <col min="10244" max="10244" width="6.44140625" style="41" customWidth="1"/>
    <col min="10245" max="10245" width="7.109375" style="41" customWidth="1"/>
    <col min="10246" max="10246" width="20.44140625" style="41" bestFit="1" customWidth="1"/>
    <col min="10247" max="10247" width="79.33203125" style="41" customWidth="1"/>
    <col min="10248" max="10248" width="19.33203125" style="41" customWidth="1"/>
    <col min="10249" max="10258" width="0" style="41" hidden="1" customWidth="1"/>
    <col min="10259" max="10259" width="5" style="41" customWidth="1"/>
    <col min="10260" max="10260" width="19.33203125" style="41" customWidth="1"/>
    <col min="10261" max="10261" width="5" style="41" customWidth="1"/>
    <col min="10262" max="10262" width="19.33203125" style="41" customWidth="1"/>
    <col min="10263" max="10263" width="12.5546875" style="41"/>
    <col min="10264" max="10264" width="16.33203125" style="41" bestFit="1" customWidth="1"/>
    <col min="10265" max="10265" width="12.5546875" style="41"/>
    <col min="10266" max="10268" width="12.6640625" style="41" bestFit="1" customWidth="1"/>
    <col min="10269" max="10496" width="12.5546875" style="41"/>
    <col min="10497" max="10497" width="7.5546875" style="41" customWidth="1"/>
    <col min="10498" max="10498" width="14.109375" style="41" customWidth="1"/>
    <col min="10499" max="10499" width="9" style="41" customWidth="1"/>
    <col min="10500" max="10500" width="6.44140625" style="41" customWidth="1"/>
    <col min="10501" max="10501" width="7.109375" style="41" customWidth="1"/>
    <col min="10502" max="10502" width="20.44140625" style="41" bestFit="1" customWidth="1"/>
    <col min="10503" max="10503" width="79.33203125" style="41" customWidth="1"/>
    <col min="10504" max="10504" width="19.33203125" style="41" customWidth="1"/>
    <col min="10505" max="10514" width="0" style="41" hidden="1" customWidth="1"/>
    <col min="10515" max="10515" width="5" style="41" customWidth="1"/>
    <col min="10516" max="10516" width="19.33203125" style="41" customWidth="1"/>
    <col min="10517" max="10517" width="5" style="41" customWidth="1"/>
    <col min="10518" max="10518" width="19.33203125" style="41" customWidth="1"/>
    <col min="10519" max="10519" width="12.5546875" style="41"/>
    <col min="10520" max="10520" width="16.33203125" style="41" bestFit="1" customWidth="1"/>
    <col min="10521" max="10521" width="12.5546875" style="41"/>
    <col min="10522" max="10524" width="12.6640625" style="41" bestFit="1" customWidth="1"/>
    <col min="10525" max="10752" width="12.5546875" style="41"/>
    <col min="10753" max="10753" width="7.5546875" style="41" customWidth="1"/>
    <col min="10754" max="10754" width="14.109375" style="41" customWidth="1"/>
    <col min="10755" max="10755" width="9" style="41" customWidth="1"/>
    <col min="10756" max="10756" width="6.44140625" style="41" customWidth="1"/>
    <col min="10757" max="10757" width="7.109375" style="41" customWidth="1"/>
    <col min="10758" max="10758" width="20.44140625" style="41" bestFit="1" customWidth="1"/>
    <col min="10759" max="10759" width="79.33203125" style="41" customWidth="1"/>
    <col min="10760" max="10760" width="19.33203125" style="41" customWidth="1"/>
    <col min="10761" max="10770" width="0" style="41" hidden="1" customWidth="1"/>
    <col min="10771" max="10771" width="5" style="41" customWidth="1"/>
    <col min="10772" max="10772" width="19.33203125" style="41" customWidth="1"/>
    <col min="10773" max="10773" width="5" style="41" customWidth="1"/>
    <col min="10774" max="10774" width="19.33203125" style="41" customWidth="1"/>
    <col min="10775" max="10775" width="12.5546875" style="41"/>
    <col min="10776" max="10776" width="16.33203125" style="41" bestFit="1" customWidth="1"/>
    <col min="10777" max="10777" width="12.5546875" style="41"/>
    <col min="10778" max="10780" width="12.6640625" style="41" bestFit="1" customWidth="1"/>
    <col min="10781" max="11008" width="12.5546875" style="41"/>
    <col min="11009" max="11009" width="7.5546875" style="41" customWidth="1"/>
    <col min="11010" max="11010" width="14.109375" style="41" customWidth="1"/>
    <col min="11011" max="11011" width="9" style="41" customWidth="1"/>
    <col min="11012" max="11012" width="6.44140625" style="41" customWidth="1"/>
    <col min="11013" max="11013" width="7.109375" style="41" customWidth="1"/>
    <col min="11014" max="11014" width="20.44140625" style="41" bestFit="1" customWidth="1"/>
    <col min="11015" max="11015" width="79.33203125" style="41" customWidth="1"/>
    <col min="11016" max="11016" width="19.33203125" style="41" customWidth="1"/>
    <col min="11017" max="11026" width="0" style="41" hidden="1" customWidth="1"/>
    <col min="11027" max="11027" width="5" style="41" customWidth="1"/>
    <col min="11028" max="11028" width="19.33203125" style="41" customWidth="1"/>
    <col min="11029" max="11029" width="5" style="41" customWidth="1"/>
    <col min="11030" max="11030" width="19.33203125" style="41" customWidth="1"/>
    <col min="11031" max="11031" width="12.5546875" style="41"/>
    <col min="11032" max="11032" width="16.33203125" style="41" bestFit="1" customWidth="1"/>
    <col min="11033" max="11033" width="12.5546875" style="41"/>
    <col min="11034" max="11036" width="12.6640625" style="41" bestFit="1" customWidth="1"/>
    <col min="11037" max="11264" width="12.5546875" style="41"/>
    <col min="11265" max="11265" width="7.5546875" style="41" customWidth="1"/>
    <col min="11266" max="11266" width="14.109375" style="41" customWidth="1"/>
    <col min="11267" max="11267" width="9" style="41" customWidth="1"/>
    <col min="11268" max="11268" width="6.44140625" style="41" customWidth="1"/>
    <col min="11269" max="11269" width="7.109375" style="41" customWidth="1"/>
    <col min="11270" max="11270" width="20.44140625" style="41" bestFit="1" customWidth="1"/>
    <col min="11271" max="11271" width="79.33203125" style="41" customWidth="1"/>
    <col min="11272" max="11272" width="19.33203125" style="41" customWidth="1"/>
    <col min="11273" max="11282" width="0" style="41" hidden="1" customWidth="1"/>
    <col min="11283" max="11283" width="5" style="41" customWidth="1"/>
    <col min="11284" max="11284" width="19.33203125" style="41" customWidth="1"/>
    <col min="11285" max="11285" width="5" style="41" customWidth="1"/>
    <col min="11286" max="11286" width="19.33203125" style="41" customWidth="1"/>
    <col min="11287" max="11287" width="12.5546875" style="41"/>
    <col min="11288" max="11288" width="16.33203125" style="41" bestFit="1" customWidth="1"/>
    <col min="11289" max="11289" width="12.5546875" style="41"/>
    <col min="11290" max="11292" width="12.6640625" style="41" bestFit="1" customWidth="1"/>
    <col min="11293" max="11520" width="12.5546875" style="41"/>
    <col min="11521" max="11521" width="7.5546875" style="41" customWidth="1"/>
    <col min="11522" max="11522" width="14.109375" style="41" customWidth="1"/>
    <col min="11523" max="11523" width="9" style="41" customWidth="1"/>
    <col min="11524" max="11524" width="6.44140625" style="41" customWidth="1"/>
    <col min="11525" max="11525" width="7.109375" style="41" customWidth="1"/>
    <col min="11526" max="11526" width="20.44140625" style="41" bestFit="1" customWidth="1"/>
    <col min="11527" max="11527" width="79.33203125" style="41" customWidth="1"/>
    <col min="11528" max="11528" width="19.33203125" style="41" customWidth="1"/>
    <col min="11529" max="11538" width="0" style="41" hidden="1" customWidth="1"/>
    <col min="11539" max="11539" width="5" style="41" customWidth="1"/>
    <col min="11540" max="11540" width="19.33203125" style="41" customWidth="1"/>
    <col min="11541" max="11541" width="5" style="41" customWidth="1"/>
    <col min="11542" max="11542" width="19.33203125" style="41" customWidth="1"/>
    <col min="11543" max="11543" width="12.5546875" style="41"/>
    <col min="11544" max="11544" width="16.33203125" style="41" bestFit="1" customWidth="1"/>
    <col min="11545" max="11545" width="12.5546875" style="41"/>
    <col min="11546" max="11548" width="12.6640625" style="41" bestFit="1" customWidth="1"/>
    <col min="11549" max="11776" width="12.5546875" style="41"/>
    <col min="11777" max="11777" width="7.5546875" style="41" customWidth="1"/>
    <col min="11778" max="11778" width="14.109375" style="41" customWidth="1"/>
    <col min="11779" max="11779" width="9" style="41" customWidth="1"/>
    <col min="11780" max="11780" width="6.44140625" style="41" customWidth="1"/>
    <col min="11781" max="11781" width="7.109375" style="41" customWidth="1"/>
    <col min="11782" max="11782" width="20.44140625" style="41" bestFit="1" customWidth="1"/>
    <col min="11783" max="11783" width="79.33203125" style="41" customWidth="1"/>
    <col min="11784" max="11784" width="19.33203125" style="41" customWidth="1"/>
    <col min="11785" max="11794" width="0" style="41" hidden="1" customWidth="1"/>
    <col min="11795" max="11795" width="5" style="41" customWidth="1"/>
    <col min="11796" max="11796" width="19.33203125" style="41" customWidth="1"/>
    <col min="11797" max="11797" width="5" style="41" customWidth="1"/>
    <col min="11798" max="11798" width="19.33203125" style="41" customWidth="1"/>
    <col min="11799" max="11799" width="12.5546875" style="41"/>
    <col min="11800" max="11800" width="16.33203125" style="41" bestFit="1" customWidth="1"/>
    <col min="11801" max="11801" width="12.5546875" style="41"/>
    <col min="11802" max="11804" width="12.6640625" style="41" bestFit="1" customWidth="1"/>
    <col min="11805" max="12032" width="12.5546875" style="41"/>
    <col min="12033" max="12033" width="7.5546875" style="41" customWidth="1"/>
    <col min="12034" max="12034" width="14.109375" style="41" customWidth="1"/>
    <col min="12035" max="12035" width="9" style="41" customWidth="1"/>
    <col min="12036" max="12036" width="6.44140625" style="41" customWidth="1"/>
    <col min="12037" max="12037" width="7.109375" style="41" customWidth="1"/>
    <col min="12038" max="12038" width="20.44140625" style="41" bestFit="1" customWidth="1"/>
    <col min="12039" max="12039" width="79.33203125" style="41" customWidth="1"/>
    <col min="12040" max="12040" width="19.33203125" style="41" customWidth="1"/>
    <col min="12041" max="12050" width="0" style="41" hidden="1" customWidth="1"/>
    <col min="12051" max="12051" width="5" style="41" customWidth="1"/>
    <col min="12052" max="12052" width="19.33203125" style="41" customWidth="1"/>
    <col min="12053" max="12053" width="5" style="41" customWidth="1"/>
    <col min="12054" max="12054" width="19.33203125" style="41" customWidth="1"/>
    <col min="12055" max="12055" width="12.5546875" style="41"/>
    <col min="12056" max="12056" width="16.33203125" style="41" bestFit="1" customWidth="1"/>
    <col min="12057" max="12057" width="12.5546875" style="41"/>
    <col min="12058" max="12060" width="12.6640625" style="41" bestFit="1" customWidth="1"/>
    <col min="12061" max="12288" width="12.5546875" style="41"/>
    <col min="12289" max="12289" width="7.5546875" style="41" customWidth="1"/>
    <col min="12290" max="12290" width="14.109375" style="41" customWidth="1"/>
    <col min="12291" max="12291" width="9" style="41" customWidth="1"/>
    <col min="12292" max="12292" width="6.44140625" style="41" customWidth="1"/>
    <col min="12293" max="12293" width="7.109375" style="41" customWidth="1"/>
    <col min="12294" max="12294" width="20.44140625" style="41" bestFit="1" customWidth="1"/>
    <col min="12295" max="12295" width="79.33203125" style="41" customWidth="1"/>
    <col min="12296" max="12296" width="19.33203125" style="41" customWidth="1"/>
    <col min="12297" max="12306" width="0" style="41" hidden="1" customWidth="1"/>
    <col min="12307" max="12307" width="5" style="41" customWidth="1"/>
    <col min="12308" max="12308" width="19.33203125" style="41" customWidth="1"/>
    <col min="12309" max="12309" width="5" style="41" customWidth="1"/>
    <col min="12310" max="12310" width="19.33203125" style="41" customWidth="1"/>
    <col min="12311" max="12311" width="12.5546875" style="41"/>
    <col min="12312" max="12312" width="16.33203125" style="41" bestFit="1" customWidth="1"/>
    <col min="12313" max="12313" width="12.5546875" style="41"/>
    <col min="12314" max="12316" width="12.6640625" style="41" bestFit="1" customWidth="1"/>
    <col min="12317" max="12544" width="12.5546875" style="41"/>
    <col min="12545" max="12545" width="7.5546875" style="41" customWidth="1"/>
    <col min="12546" max="12546" width="14.109375" style="41" customWidth="1"/>
    <col min="12547" max="12547" width="9" style="41" customWidth="1"/>
    <col min="12548" max="12548" width="6.44140625" style="41" customWidth="1"/>
    <col min="12549" max="12549" width="7.109375" style="41" customWidth="1"/>
    <col min="12550" max="12550" width="20.44140625" style="41" bestFit="1" customWidth="1"/>
    <col min="12551" max="12551" width="79.33203125" style="41" customWidth="1"/>
    <col min="12552" max="12552" width="19.33203125" style="41" customWidth="1"/>
    <col min="12553" max="12562" width="0" style="41" hidden="1" customWidth="1"/>
    <col min="12563" max="12563" width="5" style="41" customWidth="1"/>
    <col min="12564" max="12564" width="19.33203125" style="41" customWidth="1"/>
    <col min="12565" max="12565" width="5" style="41" customWidth="1"/>
    <col min="12566" max="12566" width="19.33203125" style="41" customWidth="1"/>
    <col min="12567" max="12567" width="12.5546875" style="41"/>
    <col min="12568" max="12568" width="16.33203125" style="41" bestFit="1" customWidth="1"/>
    <col min="12569" max="12569" width="12.5546875" style="41"/>
    <col min="12570" max="12572" width="12.6640625" style="41" bestFit="1" customWidth="1"/>
    <col min="12573" max="12800" width="12.5546875" style="41"/>
    <col min="12801" max="12801" width="7.5546875" style="41" customWidth="1"/>
    <col min="12802" max="12802" width="14.109375" style="41" customWidth="1"/>
    <col min="12803" max="12803" width="9" style="41" customWidth="1"/>
    <col min="12804" max="12804" width="6.44140625" style="41" customWidth="1"/>
    <col min="12805" max="12805" width="7.109375" style="41" customWidth="1"/>
    <col min="12806" max="12806" width="20.44140625" style="41" bestFit="1" customWidth="1"/>
    <col min="12807" max="12807" width="79.33203125" style="41" customWidth="1"/>
    <col min="12808" max="12808" width="19.33203125" style="41" customWidth="1"/>
    <col min="12809" max="12818" width="0" style="41" hidden="1" customWidth="1"/>
    <col min="12819" max="12819" width="5" style="41" customWidth="1"/>
    <col min="12820" max="12820" width="19.33203125" style="41" customWidth="1"/>
    <col min="12821" max="12821" width="5" style="41" customWidth="1"/>
    <col min="12822" max="12822" width="19.33203125" style="41" customWidth="1"/>
    <col min="12823" max="12823" width="12.5546875" style="41"/>
    <col min="12824" max="12824" width="16.33203125" style="41" bestFit="1" customWidth="1"/>
    <col min="12825" max="12825" width="12.5546875" style="41"/>
    <col min="12826" max="12828" width="12.6640625" style="41" bestFit="1" customWidth="1"/>
    <col min="12829" max="13056" width="12.5546875" style="41"/>
    <col min="13057" max="13057" width="7.5546875" style="41" customWidth="1"/>
    <col min="13058" max="13058" width="14.109375" style="41" customWidth="1"/>
    <col min="13059" max="13059" width="9" style="41" customWidth="1"/>
    <col min="13060" max="13060" width="6.44140625" style="41" customWidth="1"/>
    <col min="13061" max="13061" width="7.109375" style="41" customWidth="1"/>
    <col min="13062" max="13062" width="20.44140625" style="41" bestFit="1" customWidth="1"/>
    <col min="13063" max="13063" width="79.33203125" style="41" customWidth="1"/>
    <col min="13064" max="13064" width="19.33203125" style="41" customWidth="1"/>
    <col min="13065" max="13074" width="0" style="41" hidden="1" customWidth="1"/>
    <col min="13075" max="13075" width="5" style="41" customWidth="1"/>
    <col min="13076" max="13076" width="19.33203125" style="41" customWidth="1"/>
    <col min="13077" max="13077" width="5" style="41" customWidth="1"/>
    <col min="13078" max="13078" width="19.33203125" style="41" customWidth="1"/>
    <col min="13079" max="13079" width="12.5546875" style="41"/>
    <col min="13080" max="13080" width="16.33203125" style="41" bestFit="1" customWidth="1"/>
    <col min="13081" max="13081" width="12.5546875" style="41"/>
    <col min="13082" max="13084" width="12.6640625" style="41" bestFit="1" customWidth="1"/>
    <col min="13085" max="13312" width="12.5546875" style="41"/>
    <col min="13313" max="13313" width="7.5546875" style="41" customWidth="1"/>
    <col min="13314" max="13314" width="14.109375" style="41" customWidth="1"/>
    <col min="13315" max="13315" width="9" style="41" customWidth="1"/>
    <col min="13316" max="13316" width="6.44140625" style="41" customWidth="1"/>
    <col min="13317" max="13317" width="7.109375" style="41" customWidth="1"/>
    <col min="13318" max="13318" width="20.44140625" style="41" bestFit="1" customWidth="1"/>
    <col min="13319" max="13319" width="79.33203125" style="41" customWidth="1"/>
    <col min="13320" max="13320" width="19.33203125" style="41" customWidth="1"/>
    <col min="13321" max="13330" width="0" style="41" hidden="1" customWidth="1"/>
    <col min="13331" max="13331" width="5" style="41" customWidth="1"/>
    <col min="13332" max="13332" width="19.33203125" style="41" customWidth="1"/>
    <col min="13333" max="13333" width="5" style="41" customWidth="1"/>
    <col min="13334" max="13334" width="19.33203125" style="41" customWidth="1"/>
    <col min="13335" max="13335" width="12.5546875" style="41"/>
    <col min="13336" max="13336" width="16.33203125" style="41" bestFit="1" customWidth="1"/>
    <col min="13337" max="13337" width="12.5546875" style="41"/>
    <col min="13338" max="13340" width="12.6640625" style="41" bestFit="1" customWidth="1"/>
    <col min="13341" max="13568" width="12.5546875" style="41"/>
    <col min="13569" max="13569" width="7.5546875" style="41" customWidth="1"/>
    <col min="13570" max="13570" width="14.109375" style="41" customWidth="1"/>
    <col min="13571" max="13571" width="9" style="41" customWidth="1"/>
    <col min="13572" max="13572" width="6.44140625" style="41" customWidth="1"/>
    <col min="13573" max="13573" width="7.109375" style="41" customWidth="1"/>
    <col min="13574" max="13574" width="20.44140625" style="41" bestFit="1" customWidth="1"/>
    <col min="13575" max="13575" width="79.33203125" style="41" customWidth="1"/>
    <col min="13576" max="13576" width="19.33203125" style="41" customWidth="1"/>
    <col min="13577" max="13586" width="0" style="41" hidden="1" customWidth="1"/>
    <col min="13587" max="13587" width="5" style="41" customWidth="1"/>
    <col min="13588" max="13588" width="19.33203125" style="41" customWidth="1"/>
    <col min="13589" max="13589" width="5" style="41" customWidth="1"/>
    <col min="13590" max="13590" width="19.33203125" style="41" customWidth="1"/>
    <col min="13591" max="13591" width="12.5546875" style="41"/>
    <col min="13592" max="13592" width="16.33203125" style="41" bestFit="1" customWidth="1"/>
    <col min="13593" max="13593" width="12.5546875" style="41"/>
    <col min="13594" max="13596" width="12.6640625" style="41" bestFit="1" customWidth="1"/>
    <col min="13597" max="13824" width="12.5546875" style="41"/>
    <col min="13825" max="13825" width="7.5546875" style="41" customWidth="1"/>
    <col min="13826" max="13826" width="14.109375" style="41" customWidth="1"/>
    <col min="13827" max="13827" width="9" style="41" customWidth="1"/>
    <col min="13828" max="13828" width="6.44140625" style="41" customWidth="1"/>
    <col min="13829" max="13829" width="7.109375" style="41" customWidth="1"/>
    <col min="13830" max="13830" width="20.44140625" style="41" bestFit="1" customWidth="1"/>
    <col min="13831" max="13831" width="79.33203125" style="41" customWidth="1"/>
    <col min="13832" max="13832" width="19.33203125" style="41" customWidth="1"/>
    <col min="13833" max="13842" width="0" style="41" hidden="1" customWidth="1"/>
    <col min="13843" max="13843" width="5" style="41" customWidth="1"/>
    <col min="13844" max="13844" width="19.33203125" style="41" customWidth="1"/>
    <col min="13845" max="13845" width="5" style="41" customWidth="1"/>
    <col min="13846" max="13846" width="19.33203125" style="41" customWidth="1"/>
    <col min="13847" max="13847" width="12.5546875" style="41"/>
    <col min="13848" max="13848" width="16.33203125" style="41" bestFit="1" customWidth="1"/>
    <col min="13849" max="13849" width="12.5546875" style="41"/>
    <col min="13850" max="13852" width="12.6640625" style="41" bestFit="1" customWidth="1"/>
    <col min="13853" max="14080" width="12.5546875" style="41"/>
    <col min="14081" max="14081" width="7.5546875" style="41" customWidth="1"/>
    <col min="14082" max="14082" width="14.109375" style="41" customWidth="1"/>
    <col min="14083" max="14083" width="9" style="41" customWidth="1"/>
    <col min="14084" max="14084" width="6.44140625" style="41" customWidth="1"/>
    <col min="14085" max="14085" width="7.109375" style="41" customWidth="1"/>
    <col min="14086" max="14086" width="20.44140625" style="41" bestFit="1" customWidth="1"/>
    <col min="14087" max="14087" width="79.33203125" style="41" customWidth="1"/>
    <col min="14088" max="14088" width="19.33203125" style="41" customWidth="1"/>
    <col min="14089" max="14098" width="0" style="41" hidden="1" customWidth="1"/>
    <col min="14099" max="14099" width="5" style="41" customWidth="1"/>
    <col min="14100" max="14100" width="19.33203125" style="41" customWidth="1"/>
    <col min="14101" max="14101" width="5" style="41" customWidth="1"/>
    <col min="14102" max="14102" width="19.33203125" style="41" customWidth="1"/>
    <col min="14103" max="14103" width="12.5546875" style="41"/>
    <col min="14104" max="14104" width="16.33203125" style="41" bestFit="1" customWidth="1"/>
    <col min="14105" max="14105" width="12.5546875" style="41"/>
    <col min="14106" max="14108" width="12.6640625" style="41" bestFit="1" customWidth="1"/>
    <col min="14109" max="14336" width="12.5546875" style="41"/>
    <col min="14337" max="14337" width="7.5546875" style="41" customWidth="1"/>
    <col min="14338" max="14338" width="14.109375" style="41" customWidth="1"/>
    <col min="14339" max="14339" width="9" style="41" customWidth="1"/>
    <col min="14340" max="14340" width="6.44140625" style="41" customWidth="1"/>
    <col min="14341" max="14341" width="7.109375" style="41" customWidth="1"/>
    <col min="14342" max="14342" width="20.44140625" style="41" bestFit="1" customWidth="1"/>
    <col min="14343" max="14343" width="79.33203125" style="41" customWidth="1"/>
    <col min="14344" max="14344" width="19.33203125" style="41" customWidth="1"/>
    <col min="14345" max="14354" width="0" style="41" hidden="1" customWidth="1"/>
    <col min="14355" max="14355" width="5" style="41" customWidth="1"/>
    <col min="14356" max="14356" width="19.33203125" style="41" customWidth="1"/>
    <col min="14357" max="14357" width="5" style="41" customWidth="1"/>
    <col min="14358" max="14358" width="19.33203125" style="41" customWidth="1"/>
    <col min="14359" max="14359" width="12.5546875" style="41"/>
    <col min="14360" max="14360" width="16.33203125" style="41" bestFit="1" customWidth="1"/>
    <col min="14361" max="14361" width="12.5546875" style="41"/>
    <col min="14362" max="14364" width="12.6640625" style="41" bestFit="1" customWidth="1"/>
    <col min="14365" max="14592" width="12.5546875" style="41"/>
    <col min="14593" max="14593" width="7.5546875" style="41" customWidth="1"/>
    <col min="14594" max="14594" width="14.109375" style="41" customWidth="1"/>
    <col min="14595" max="14595" width="9" style="41" customWidth="1"/>
    <col min="14596" max="14596" width="6.44140625" style="41" customWidth="1"/>
    <col min="14597" max="14597" width="7.109375" style="41" customWidth="1"/>
    <col min="14598" max="14598" width="20.44140625" style="41" bestFit="1" customWidth="1"/>
    <col min="14599" max="14599" width="79.33203125" style="41" customWidth="1"/>
    <col min="14600" max="14600" width="19.33203125" style="41" customWidth="1"/>
    <col min="14601" max="14610" width="0" style="41" hidden="1" customWidth="1"/>
    <col min="14611" max="14611" width="5" style="41" customWidth="1"/>
    <col min="14612" max="14612" width="19.33203125" style="41" customWidth="1"/>
    <col min="14613" max="14613" width="5" style="41" customWidth="1"/>
    <col min="14614" max="14614" width="19.33203125" style="41" customWidth="1"/>
    <col min="14615" max="14615" width="12.5546875" style="41"/>
    <col min="14616" max="14616" width="16.33203125" style="41" bestFit="1" customWidth="1"/>
    <col min="14617" max="14617" width="12.5546875" style="41"/>
    <col min="14618" max="14620" width="12.6640625" style="41" bestFit="1" customWidth="1"/>
    <col min="14621" max="14848" width="12.5546875" style="41"/>
    <col min="14849" max="14849" width="7.5546875" style="41" customWidth="1"/>
    <col min="14850" max="14850" width="14.109375" style="41" customWidth="1"/>
    <col min="14851" max="14851" width="9" style="41" customWidth="1"/>
    <col min="14852" max="14852" width="6.44140625" style="41" customWidth="1"/>
    <col min="14853" max="14853" width="7.109375" style="41" customWidth="1"/>
    <col min="14854" max="14854" width="20.44140625" style="41" bestFit="1" customWidth="1"/>
    <col min="14855" max="14855" width="79.33203125" style="41" customWidth="1"/>
    <col min="14856" max="14856" width="19.33203125" style="41" customWidth="1"/>
    <col min="14857" max="14866" width="0" style="41" hidden="1" customWidth="1"/>
    <col min="14867" max="14867" width="5" style="41" customWidth="1"/>
    <col min="14868" max="14868" width="19.33203125" style="41" customWidth="1"/>
    <col min="14869" max="14869" width="5" style="41" customWidth="1"/>
    <col min="14870" max="14870" width="19.33203125" style="41" customWidth="1"/>
    <col min="14871" max="14871" width="12.5546875" style="41"/>
    <col min="14872" max="14872" width="16.33203125" style="41" bestFit="1" customWidth="1"/>
    <col min="14873" max="14873" width="12.5546875" style="41"/>
    <col min="14874" max="14876" width="12.6640625" style="41" bestFit="1" customWidth="1"/>
    <col min="14877" max="15104" width="12.5546875" style="41"/>
    <col min="15105" max="15105" width="7.5546875" style="41" customWidth="1"/>
    <col min="15106" max="15106" width="14.109375" style="41" customWidth="1"/>
    <col min="15107" max="15107" width="9" style="41" customWidth="1"/>
    <col min="15108" max="15108" width="6.44140625" style="41" customWidth="1"/>
    <col min="15109" max="15109" width="7.109375" style="41" customWidth="1"/>
    <col min="15110" max="15110" width="20.44140625" style="41" bestFit="1" customWidth="1"/>
    <col min="15111" max="15111" width="79.33203125" style="41" customWidth="1"/>
    <col min="15112" max="15112" width="19.33203125" style="41" customWidth="1"/>
    <col min="15113" max="15122" width="0" style="41" hidden="1" customWidth="1"/>
    <col min="15123" max="15123" width="5" style="41" customWidth="1"/>
    <col min="15124" max="15124" width="19.33203125" style="41" customWidth="1"/>
    <col min="15125" max="15125" width="5" style="41" customWidth="1"/>
    <col min="15126" max="15126" width="19.33203125" style="41" customWidth="1"/>
    <col min="15127" max="15127" width="12.5546875" style="41"/>
    <col min="15128" max="15128" width="16.33203125" style="41" bestFit="1" customWidth="1"/>
    <col min="15129" max="15129" width="12.5546875" style="41"/>
    <col min="15130" max="15132" width="12.6640625" style="41" bestFit="1" customWidth="1"/>
    <col min="15133" max="15360" width="12.5546875" style="41"/>
    <col min="15361" max="15361" width="7.5546875" style="41" customWidth="1"/>
    <col min="15362" max="15362" width="14.109375" style="41" customWidth="1"/>
    <col min="15363" max="15363" width="9" style="41" customWidth="1"/>
    <col min="15364" max="15364" width="6.44140625" style="41" customWidth="1"/>
    <col min="15365" max="15365" width="7.109375" style="41" customWidth="1"/>
    <col min="15366" max="15366" width="20.44140625" style="41" bestFit="1" customWidth="1"/>
    <col min="15367" max="15367" width="79.33203125" style="41" customWidth="1"/>
    <col min="15368" max="15368" width="19.33203125" style="41" customWidth="1"/>
    <col min="15369" max="15378" width="0" style="41" hidden="1" customWidth="1"/>
    <col min="15379" max="15379" width="5" style="41" customWidth="1"/>
    <col min="15380" max="15380" width="19.33203125" style="41" customWidth="1"/>
    <col min="15381" max="15381" width="5" style="41" customWidth="1"/>
    <col min="15382" max="15382" width="19.33203125" style="41" customWidth="1"/>
    <col min="15383" max="15383" width="12.5546875" style="41"/>
    <col min="15384" max="15384" width="16.33203125" style="41" bestFit="1" customWidth="1"/>
    <col min="15385" max="15385" width="12.5546875" style="41"/>
    <col min="15386" max="15388" width="12.6640625" style="41" bestFit="1" customWidth="1"/>
    <col min="15389" max="15616" width="12.5546875" style="41"/>
    <col min="15617" max="15617" width="7.5546875" style="41" customWidth="1"/>
    <col min="15618" max="15618" width="14.109375" style="41" customWidth="1"/>
    <col min="15619" max="15619" width="9" style="41" customWidth="1"/>
    <col min="15620" max="15620" width="6.44140625" style="41" customWidth="1"/>
    <col min="15621" max="15621" width="7.109375" style="41" customWidth="1"/>
    <col min="15622" max="15622" width="20.44140625" style="41" bestFit="1" customWidth="1"/>
    <col min="15623" max="15623" width="79.33203125" style="41" customWidth="1"/>
    <col min="15624" max="15624" width="19.33203125" style="41" customWidth="1"/>
    <col min="15625" max="15634" width="0" style="41" hidden="1" customWidth="1"/>
    <col min="15635" max="15635" width="5" style="41" customWidth="1"/>
    <col min="15636" max="15636" width="19.33203125" style="41" customWidth="1"/>
    <col min="15637" max="15637" width="5" style="41" customWidth="1"/>
    <col min="15638" max="15638" width="19.33203125" style="41" customWidth="1"/>
    <col min="15639" max="15639" width="12.5546875" style="41"/>
    <col min="15640" max="15640" width="16.33203125" style="41" bestFit="1" customWidth="1"/>
    <col min="15641" max="15641" width="12.5546875" style="41"/>
    <col min="15642" max="15644" width="12.6640625" style="41" bestFit="1" customWidth="1"/>
    <col min="15645" max="15872" width="12.5546875" style="41"/>
    <col min="15873" max="15873" width="7.5546875" style="41" customWidth="1"/>
    <col min="15874" max="15874" width="14.109375" style="41" customWidth="1"/>
    <col min="15875" max="15875" width="9" style="41" customWidth="1"/>
    <col min="15876" max="15876" width="6.44140625" style="41" customWidth="1"/>
    <col min="15877" max="15877" width="7.109375" style="41" customWidth="1"/>
    <col min="15878" max="15878" width="20.44140625" style="41" bestFit="1" customWidth="1"/>
    <col min="15879" max="15879" width="79.33203125" style="41" customWidth="1"/>
    <col min="15880" max="15880" width="19.33203125" style="41" customWidth="1"/>
    <col min="15881" max="15890" width="0" style="41" hidden="1" customWidth="1"/>
    <col min="15891" max="15891" width="5" style="41" customWidth="1"/>
    <col min="15892" max="15892" width="19.33203125" style="41" customWidth="1"/>
    <col min="15893" max="15893" width="5" style="41" customWidth="1"/>
    <col min="15894" max="15894" width="19.33203125" style="41" customWidth="1"/>
    <col min="15895" max="15895" width="12.5546875" style="41"/>
    <col min="15896" max="15896" width="16.33203125" style="41" bestFit="1" customWidth="1"/>
    <col min="15897" max="15897" width="12.5546875" style="41"/>
    <col min="15898" max="15900" width="12.6640625" style="41" bestFit="1" customWidth="1"/>
    <col min="15901" max="16128" width="12.5546875" style="41"/>
    <col min="16129" max="16129" width="7.5546875" style="41" customWidth="1"/>
    <col min="16130" max="16130" width="14.109375" style="41" customWidth="1"/>
    <col min="16131" max="16131" width="9" style="41" customWidth="1"/>
    <col min="16132" max="16132" width="6.44140625" style="41" customWidth="1"/>
    <col min="16133" max="16133" width="7.109375" style="41" customWidth="1"/>
    <col min="16134" max="16134" width="20.44140625" style="41" bestFit="1" customWidth="1"/>
    <col min="16135" max="16135" width="79.33203125" style="41" customWidth="1"/>
    <col min="16136" max="16136" width="19.33203125" style="41" customWidth="1"/>
    <col min="16137" max="16146" width="0" style="41" hidden="1" customWidth="1"/>
    <col min="16147" max="16147" width="5" style="41" customWidth="1"/>
    <col min="16148" max="16148" width="19.33203125" style="41" customWidth="1"/>
    <col min="16149" max="16149" width="5" style="41" customWidth="1"/>
    <col min="16150" max="16150" width="19.33203125" style="41" customWidth="1"/>
    <col min="16151" max="16151" width="12.5546875" style="41"/>
    <col min="16152" max="16152" width="16.33203125" style="41" bestFit="1" customWidth="1"/>
    <col min="16153" max="16153" width="12.5546875" style="41"/>
    <col min="16154" max="16156" width="12.6640625" style="41" bestFit="1" customWidth="1"/>
    <col min="16157" max="16384" width="12.5546875" style="41"/>
  </cols>
  <sheetData>
    <row r="1" spans="1:22" ht="34.5" customHeight="1" x14ac:dyDescent="0.3">
      <c r="A1" s="37" t="s">
        <v>109</v>
      </c>
      <c r="B1" s="37" t="s">
        <v>3</v>
      </c>
      <c r="C1" s="37" t="s">
        <v>110</v>
      </c>
      <c r="D1" s="37" t="s">
        <v>111</v>
      </c>
      <c r="E1" s="37" t="s">
        <v>112</v>
      </c>
      <c r="F1" s="37" t="s">
        <v>113</v>
      </c>
      <c r="G1" s="37" t="s">
        <v>114</v>
      </c>
      <c r="H1" s="38" t="s">
        <v>20</v>
      </c>
      <c r="I1" s="39" t="s">
        <v>115</v>
      </c>
      <c r="J1" s="39" t="s">
        <v>116</v>
      </c>
      <c r="K1" s="39" t="s">
        <v>117</v>
      </c>
      <c r="L1" s="39" t="s">
        <v>118</v>
      </c>
      <c r="M1" s="38" t="s">
        <v>119</v>
      </c>
      <c r="N1" s="38" t="s">
        <v>120</v>
      </c>
      <c r="O1" s="38" t="s">
        <v>121</v>
      </c>
      <c r="P1" s="38" t="s">
        <v>17</v>
      </c>
      <c r="Q1" s="38" t="s">
        <v>122</v>
      </c>
      <c r="R1" s="40" t="s">
        <v>123</v>
      </c>
      <c r="T1" s="42" t="s">
        <v>124</v>
      </c>
      <c r="V1" s="42" t="s">
        <v>125</v>
      </c>
    </row>
    <row r="2" spans="1:22" s="47" customFormat="1" x14ac:dyDescent="0.3">
      <c r="A2" s="43"/>
      <c r="B2" s="43"/>
      <c r="C2" s="43"/>
      <c r="D2" s="43"/>
      <c r="E2" s="43"/>
      <c r="F2" s="43"/>
      <c r="G2" s="44" t="s">
        <v>127</v>
      </c>
      <c r="H2" s="45">
        <f>SUM(H3:H5)</f>
        <v>30020</v>
      </c>
      <c r="I2" s="45">
        <f t="shared" ref="I2:Q2" si="0">SUM(I3:I5)</f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30020</v>
      </c>
      <c r="P2" s="45">
        <f t="shared" si="0"/>
        <v>0</v>
      </c>
      <c r="Q2" s="45">
        <f t="shared" si="0"/>
        <v>0</v>
      </c>
      <c r="R2" s="46"/>
      <c r="T2" s="48">
        <f>SUM(T3:T5)</f>
        <v>0</v>
      </c>
      <c r="V2" s="48">
        <f t="shared" ref="V2:V5" si="1">H2-T2</f>
        <v>30020</v>
      </c>
    </row>
    <row r="3" spans="1:22" x14ac:dyDescent="0.3">
      <c r="A3" s="66">
        <v>131</v>
      </c>
      <c r="B3" s="66" t="s">
        <v>126</v>
      </c>
      <c r="C3" s="66">
        <v>2032</v>
      </c>
      <c r="D3" s="70" t="s">
        <v>73</v>
      </c>
      <c r="E3" s="70">
        <v>832</v>
      </c>
      <c r="F3" s="62"/>
      <c r="G3" s="63" t="s">
        <v>128</v>
      </c>
      <c r="H3" s="104">
        <v>29500</v>
      </c>
      <c r="I3" s="60"/>
      <c r="J3" s="60"/>
      <c r="K3" s="60"/>
      <c r="L3" s="60"/>
      <c r="M3" s="52">
        <f>I3+J3+K3+L3</f>
        <v>0</v>
      </c>
      <c r="N3" s="55"/>
      <c r="O3" s="52">
        <f>H3+M3+N3</f>
        <v>29500</v>
      </c>
      <c r="P3" s="55"/>
      <c r="Q3" s="55"/>
      <c r="R3" s="71"/>
      <c r="T3" s="64"/>
      <c r="V3" s="106">
        <f t="shared" si="1"/>
        <v>29500</v>
      </c>
    </row>
    <row r="4" spans="1:22" x14ac:dyDescent="0.3">
      <c r="A4" s="66">
        <v>131</v>
      </c>
      <c r="B4" s="66" t="s">
        <v>126</v>
      </c>
      <c r="C4" s="66">
        <v>2032</v>
      </c>
      <c r="D4" s="70" t="s">
        <v>73</v>
      </c>
      <c r="E4" s="70">
        <v>832</v>
      </c>
      <c r="F4" s="66"/>
      <c r="G4" s="63" t="s">
        <v>129</v>
      </c>
      <c r="H4" s="105"/>
      <c r="I4" s="51"/>
      <c r="J4" s="51"/>
      <c r="K4" s="51"/>
      <c r="L4" s="51"/>
      <c r="M4" s="52">
        <f>I4+J4+K4+L4</f>
        <v>0</v>
      </c>
      <c r="N4" s="52"/>
      <c r="O4" s="52">
        <f>H4+M4+N4</f>
        <v>0</v>
      </c>
      <c r="P4" s="52"/>
      <c r="Q4" s="52"/>
      <c r="R4" s="56"/>
      <c r="T4" s="67"/>
      <c r="V4" s="107"/>
    </row>
    <row r="5" spans="1:22" x14ac:dyDescent="0.3">
      <c r="A5" s="66">
        <v>131</v>
      </c>
      <c r="B5" s="66" t="s">
        <v>126</v>
      </c>
      <c r="C5" s="66">
        <v>2188</v>
      </c>
      <c r="D5" s="70" t="s">
        <v>73</v>
      </c>
      <c r="E5" s="70">
        <v>832</v>
      </c>
      <c r="F5" s="66"/>
      <c r="G5" s="63" t="s">
        <v>130</v>
      </c>
      <c r="H5" s="65">
        <v>520</v>
      </c>
      <c r="I5" s="51"/>
      <c r="J5" s="51"/>
      <c r="K5" s="51"/>
      <c r="L5" s="51"/>
      <c r="M5" s="52">
        <f>I5+J5+K5+L5</f>
        <v>0</v>
      </c>
      <c r="N5" s="52"/>
      <c r="O5" s="52">
        <f>H5+M5+N5</f>
        <v>520</v>
      </c>
      <c r="P5" s="52"/>
      <c r="Q5" s="52"/>
      <c r="R5" s="56"/>
      <c r="T5" s="67"/>
      <c r="V5" s="67">
        <f t="shared" si="1"/>
        <v>520</v>
      </c>
    </row>
    <row r="6" spans="1:22" s="47" customFormat="1" x14ac:dyDescent="0.3">
      <c r="A6" s="72"/>
      <c r="B6" s="72"/>
      <c r="C6" s="72"/>
      <c r="D6" s="72"/>
      <c r="E6" s="72"/>
      <c r="F6" s="72"/>
      <c r="G6" s="73" t="s">
        <v>131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T6" s="74"/>
      <c r="V6" s="76"/>
    </row>
    <row r="7" spans="1:22" s="47" customFormat="1" hidden="1" x14ac:dyDescent="0.3">
      <c r="A7" s="83"/>
      <c r="B7" s="83"/>
      <c r="C7" s="83"/>
      <c r="D7" s="83"/>
      <c r="E7" s="83"/>
      <c r="F7" s="83"/>
      <c r="G7" s="80" t="s">
        <v>132</v>
      </c>
      <c r="H7" s="81">
        <f t="shared" ref="H7:Q7" si="2">+SUM(H8:H8)</f>
        <v>0</v>
      </c>
      <c r="I7" s="81">
        <f t="shared" si="2"/>
        <v>0</v>
      </c>
      <c r="J7" s="81">
        <f t="shared" si="2"/>
        <v>0</v>
      </c>
      <c r="K7" s="81">
        <f t="shared" si="2"/>
        <v>0</v>
      </c>
      <c r="L7" s="81">
        <f t="shared" si="2"/>
        <v>0</v>
      </c>
      <c r="M7" s="81">
        <f t="shared" si="2"/>
        <v>0</v>
      </c>
      <c r="N7" s="81">
        <f t="shared" si="2"/>
        <v>0</v>
      </c>
      <c r="O7" s="81">
        <f t="shared" si="2"/>
        <v>0</v>
      </c>
      <c r="P7" s="81">
        <f t="shared" si="2"/>
        <v>0</v>
      </c>
      <c r="Q7" s="81">
        <f t="shared" si="2"/>
        <v>0</v>
      </c>
      <c r="R7" s="84"/>
      <c r="T7" s="57">
        <f>+SUM(T8:T8)</f>
        <v>0</v>
      </c>
      <c r="V7" s="57">
        <f t="shared" ref="V7:V12" si="3">H7-T7</f>
        <v>0</v>
      </c>
    </row>
    <row r="8" spans="1:22" s="69" customFormat="1" hidden="1" x14ac:dyDescent="0.3">
      <c r="A8" s="86">
        <v>106</v>
      </c>
      <c r="B8" s="58"/>
      <c r="C8" s="58"/>
      <c r="D8" s="59"/>
      <c r="E8" s="59"/>
      <c r="F8" s="58"/>
      <c r="G8" s="68"/>
      <c r="H8" s="87"/>
      <c r="I8" s="87"/>
      <c r="J8" s="87"/>
      <c r="K8" s="87"/>
      <c r="L8" s="87"/>
      <c r="M8" s="87"/>
      <c r="N8" s="87"/>
      <c r="O8" s="87"/>
      <c r="P8" s="87"/>
      <c r="Q8" s="87"/>
      <c r="R8" s="71"/>
      <c r="T8" s="87"/>
      <c r="V8" s="87"/>
    </row>
    <row r="9" spans="1:22" s="47" customFormat="1" hidden="1" x14ac:dyDescent="0.3">
      <c r="A9" s="83"/>
      <c r="B9" s="83"/>
      <c r="C9" s="83"/>
      <c r="D9" s="83"/>
      <c r="E9" s="83"/>
      <c r="F9" s="83"/>
      <c r="G9" s="80" t="s">
        <v>133</v>
      </c>
      <c r="H9" s="81">
        <f>H10</f>
        <v>0</v>
      </c>
      <c r="I9" s="81">
        <f t="shared" ref="I9:Q9" si="4">I10</f>
        <v>0</v>
      </c>
      <c r="J9" s="81">
        <f t="shared" si="4"/>
        <v>0</v>
      </c>
      <c r="K9" s="81">
        <f t="shared" si="4"/>
        <v>0</v>
      </c>
      <c r="L9" s="81">
        <f t="shared" si="4"/>
        <v>0</v>
      </c>
      <c r="M9" s="81">
        <f t="shared" si="4"/>
        <v>0</v>
      </c>
      <c r="N9" s="81">
        <f t="shared" si="4"/>
        <v>0</v>
      </c>
      <c r="O9" s="81">
        <f t="shared" si="4"/>
        <v>0</v>
      </c>
      <c r="P9" s="81">
        <f t="shared" si="4"/>
        <v>0</v>
      </c>
      <c r="Q9" s="81">
        <f t="shared" si="4"/>
        <v>0</v>
      </c>
      <c r="R9" s="84"/>
      <c r="T9" s="57">
        <f>T10</f>
        <v>0</v>
      </c>
      <c r="V9" s="57">
        <f t="shared" si="3"/>
        <v>0</v>
      </c>
    </row>
    <row r="10" spans="1:22" s="69" customFormat="1" hidden="1" x14ac:dyDescent="0.3">
      <c r="A10" s="86">
        <v>106</v>
      </c>
      <c r="B10" s="58" t="s">
        <v>23</v>
      </c>
      <c r="C10" s="86">
        <v>2182</v>
      </c>
      <c r="D10" s="88" t="s">
        <v>80</v>
      </c>
      <c r="E10" s="88">
        <v>830</v>
      </c>
      <c r="F10" s="49"/>
      <c r="G10" s="89"/>
      <c r="H10" s="90">
        <v>0</v>
      </c>
      <c r="I10" s="91"/>
      <c r="J10" s="91"/>
      <c r="K10" s="91"/>
      <c r="L10" s="91"/>
      <c r="M10" s="92">
        <f>I10+J10+K10+L10</f>
        <v>0</v>
      </c>
      <c r="N10" s="90"/>
      <c r="O10" s="55">
        <f>H10+M10+N10</f>
        <v>0</v>
      </c>
      <c r="P10" s="55"/>
      <c r="Q10" s="55"/>
      <c r="R10" s="71"/>
      <c r="T10" s="92">
        <v>0</v>
      </c>
      <c r="V10" s="92">
        <f t="shared" si="3"/>
        <v>0</v>
      </c>
    </row>
    <row r="11" spans="1:22" x14ac:dyDescent="0.3">
      <c r="A11" s="83"/>
      <c r="B11" s="83"/>
      <c r="C11" s="83"/>
      <c r="D11" s="83"/>
      <c r="E11" s="83"/>
      <c r="F11" s="83"/>
      <c r="G11" s="80" t="s">
        <v>134</v>
      </c>
      <c r="H11" s="81">
        <f t="shared" ref="H11:Q11" si="5">SUM(H12:H12)</f>
        <v>1300</v>
      </c>
      <c r="I11" s="82">
        <f t="shared" si="5"/>
        <v>0</v>
      </c>
      <c r="J11" s="82">
        <f t="shared" si="5"/>
        <v>0</v>
      </c>
      <c r="K11" s="82">
        <f t="shared" si="5"/>
        <v>0</v>
      </c>
      <c r="L11" s="82">
        <f t="shared" si="5"/>
        <v>0</v>
      </c>
      <c r="M11" s="81">
        <f t="shared" si="5"/>
        <v>0</v>
      </c>
      <c r="N11" s="81">
        <f t="shared" si="5"/>
        <v>0</v>
      </c>
      <c r="O11" s="81">
        <f t="shared" si="5"/>
        <v>1300</v>
      </c>
      <c r="P11" s="81">
        <f t="shared" si="5"/>
        <v>0</v>
      </c>
      <c r="Q11" s="81">
        <f t="shared" si="5"/>
        <v>0</v>
      </c>
      <c r="R11" s="84"/>
      <c r="T11" s="57">
        <f>SUM(T12:T12)</f>
        <v>0</v>
      </c>
      <c r="V11" s="57">
        <f>H11-T11</f>
        <v>1300</v>
      </c>
    </row>
    <row r="12" spans="1:22" s="54" customFormat="1" x14ac:dyDescent="0.3">
      <c r="A12" s="49">
        <v>106</v>
      </c>
      <c r="B12" s="58" t="s">
        <v>32</v>
      </c>
      <c r="C12" s="50">
        <v>2183</v>
      </c>
      <c r="D12" s="59" t="s">
        <v>80</v>
      </c>
      <c r="E12" s="59">
        <v>830</v>
      </c>
      <c r="F12" s="58"/>
      <c r="G12" s="93" t="s">
        <v>135</v>
      </c>
      <c r="H12" s="77">
        <v>1300</v>
      </c>
      <c r="I12" s="85"/>
      <c r="J12" s="85"/>
      <c r="K12" s="85"/>
      <c r="L12" s="78"/>
      <c r="M12" s="55">
        <f t="shared" ref="M12" si="6">+SUM(I12:L12)</f>
        <v>0</v>
      </c>
      <c r="N12" s="79"/>
      <c r="O12" s="79">
        <f t="shared" ref="O12" si="7">H12+M12+N12</f>
        <v>1300</v>
      </c>
      <c r="P12" s="61"/>
      <c r="Q12" s="95"/>
      <c r="R12" s="96"/>
      <c r="T12" s="94"/>
      <c r="V12" s="53">
        <f t="shared" si="3"/>
        <v>1300</v>
      </c>
    </row>
  </sheetData>
  <mergeCells count="2">
    <mergeCell ref="H3:H4"/>
    <mergeCell ref="V3:V4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Environnement</vt:lpstr>
      <vt:lpstr>Investissement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BOUSSION</dc:creator>
  <cp:lastModifiedBy>Cecile PHILIPPOT</cp:lastModifiedBy>
  <cp:lastPrinted>2020-02-06T08:41:09Z</cp:lastPrinted>
  <dcterms:created xsi:type="dcterms:W3CDTF">2020-02-05T17:47:33Z</dcterms:created>
  <dcterms:modified xsi:type="dcterms:W3CDTF">2020-02-06T15:52:26Z</dcterms:modified>
</cp:coreProperties>
</file>